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45" yWindow="390" windowWidth="15195" windowHeight="11250" activeTab="1"/>
  </bookViews>
  <sheets>
    <sheet name="Form" sheetId="1" r:id="rId1"/>
    <sheet name="Specification" sheetId="2" r:id="rId2"/>
    <sheet name="Suppliers" sheetId="3" r:id="rId3"/>
  </sheets>
  <definedNames>
    <definedName name="ValidSuppliers">'Suppliers'!$A$2:$A$29</definedName>
  </definedNames>
  <calcPr fullCalcOnLoad="1"/>
</workbook>
</file>

<file path=xl/comments1.xml><?xml version="1.0" encoding="utf-8"?>
<comments xmlns="http://schemas.openxmlformats.org/spreadsheetml/2006/main">
  <authors>
    <author>Steven Johnson</author>
  </authors>
  <commentList>
    <comment ref="C4" authorId="0">
      <text>
        <r>
          <rPr>
            <b/>
            <sz val="8"/>
            <rFont val="Tahoma"/>
            <family val="0"/>
          </rPr>
          <t>Steven Johnson:</t>
        </r>
        <r>
          <rPr>
            <sz val="8"/>
            <rFont val="Tahoma"/>
            <family val="0"/>
          </rPr>
          <t xml:space="preserve">
Number of group or shared large displays (i.e. projectors) you require in the LiveSpace</t>
        </r>
      </text>
    </comment>
    <comment ref="C5" authorId="0">
      <text>
        <r>
          <rPr>
            <b/>
            <sz val="8"/>
            <rFont val="Tahoma"/>
            <family val="0"/>
          </rPr>
          <t>Steven Johnson:</t>
        </r>
        <r>
          <rPr>
            <sz val="8"/>
            <rFont val="Tahoma"/>
            <family val="0"/>
          </rPr>
          <t xml:space="preserve">
Number of individual or personal workstations at which participants in the LiveSpace will sit and work.</t>
        </r>
      </text>
    </comment>
    <comment ref="C13" authorId="0">
      <text>
        <r>
          <rPr>
            <b/>
            <sz val="8"/>
            <rFont val="Tahoma"/>
            <family val="0"/>
          </rPr>
          <t>Steven Johnson:</t>
        </r>
        <r>
          <rPr>
            <sz val="8"/>
            <rFont val="Tahoma"/>
            <family val="0"/>
          </rPr>
          <t xml:space="preserve">
Number of ambient displays required, usually in the form of 21" LCDs</t>
        </r>
      </text>
    </comment>
    <comment ref="C14" authorId="0">
      <text>
        <r>
          <rPr>
            <b/>
            <sz val="8"/>
            <rFont val="Tahoma"/>
            <family val="0"/>
          </rPr>
          <t>Steven Johnson:</t>
        </r>
        <r>
          <rPr>
            <sz val="8"/>
            <rFont val="Tahoma"/>
            <family val="0"/>
          </rPr>
          <t xml:space="preserve">
Number of whiteboard capture devices (one per whiteboard) to capture drawing/writing etc on whiteboards</t>
        </r>
      </text>
    </comment>
    <comment ref="C19" authorId="0">
      <text>
        <r>
          <rPr>
            <b/>
            <sz val="8"/>
            <rFont val="Tahoma"/>
            <family val="0"/>
          </rPr>
          <t>Steven Johnson:</t>
        </r>
        <r>
          <rPr>
            <sz val="8"/>
            <rFont val="Tahoma"/>
            <family val="0"/>
          </rPr>
          <t xml:space="preserve">
Number of tables, usually one per workstation but may differ depending upon individual requirements</t>
        </r>
      </text>
    </comment>
    <comment ref="C22" authorId="0">
      <text>
        <r>
          <rPr>
            <b/>
            <sz val="8"/>
            <rFont val="Tahoma"/>
            <family val="0"/>
          </rPr>
          <t>Steven Johnson:</t>
        </r>
        <r>
          <rPr>
            <sz val="8"/>
            <rFont val="Tahoma"/>
            <family val="0"/>
          </rPr>
          <t xml:space="preserve">
Equipment frame is used to mount projectors, displays etc rather than fixing to room structure</t>
        </r>
      </text>
    </comment>
    <comment ref="C15" authorId="0">
      <text>
        <r>
          <rPr>
            <b/>
            <sz val="8"/>
            <rFont val="Tahoma"/>
            <family val="0"/>
          </rPr>
          <t>Steven Johnson:</t>
        </r>
        <r>
          <rPr>
            <sz val="8"/>
            <rFont val="Tahoma"/>
            <family val="0"/>
          </rPr>
          <t xml:space="preserve">
Do you require lights that can be controlled and automated by the LiveSpace</t>
        </r>
      </text>
    </comment>
  </commentList>
</comments>
</file>

<file path=xl/sharedStrings.xml><?xml version="1.0" encoding="utf-8"?>
<sst xmlns="http://schemas.openxmlformats.org/spreadsheetml/2006/main" count="390" uniqueCount="298">
  <si>
    <t>General</t>
  </si>
  <si>
    <t xml:space="preserve">Number of workstations </t>
  </si>
  <si>
    <t>Number of group displays</t>
  </si>
  <si>
    <t>Furniture</t>
  </si>
  <si>
    <t>Options</t>
  </si>
  <si>
    <t>Software VTC (Access Grid)</t>
  </si>
  <si>
    <t>Hardware VTC (Tandberg)</t>
  </si>
  <si>
    <t>Touch Screen</t>
  </si>
  <si>
    <t>Wall Mounting Bracket for Touch Screen</t>
  </si>
  <si>
    <t>Speakers</t>
  </si>
  <si>
    <t>Server Rack</t>
  </si>
  <si>
    <t>Cabinet/Rack</t>
  </si>
  <si>
    <t>Component</t>
  </si>
  <si>
    <t>Model</t>
  </si>
  <si>
    <t>Suggested Supplier</t>
  </si>
  <si>
    <t>Notes</t>
  </si>
  <si>
    <t>KVM (with Integration LCD, Keyboard &amp; Mouse)</t>
  </si>
  <si>
    <t>Ethernet Switch (24 Port)</t>
  </si>
  <si>
    <t>Audio/Video Matrix Switch</t>
  </si>
  <si>
    <t>Audio Mixer/Amplifier</t>
  </si>
  <si>
    <t>Main Server</t>
  </si>
  <si>
    <t>Main Display Server</t>
  </si>
  <si>
    <t>Secondary Display Server</t>
  </si>
  <si>
    <t>Projector Mounts</t>
  </si>
  <si>
    <t>Size (RU)</t>
  </si>
  <si>
    <t>Workstations</t>
  </si>
  <si>
    <t>LCD Tablet Screen</t>
  </si>
  <si>
    <t>Computer</t>
  </si>
  <si>
    <t>Video Splitters</t>
  </si>
  <si>
    <t>Keyboard</t>
  </si>
  <si>
    <t>Mouse</t>
  </si>
  <si>
    <t>Cabling</t>
  </si>
  <si>
    <t>Mouse Mat</t>
  </si>
  <si>
    <t>Required on tables with whiteboard surface as optical mouse does not work otherwise</t>
  </si>
  <si>
    <t>Qty</t>
  </si>
  <si>
    <t>Approx Total Cost</t>
  </si>
  <si>
    <t>Approx Cost Each</t>
  </si>
  <si>
    <t>VGA Cables for Touch Screen</t>
  </si>
  <si>
    <t>USB Extenders</t>
  </si>
  <si>
    <t>KVM Cables</t>
  </si>
  <si>
    <t>Video Card for Main Display Server (3 outputs)</t>
  </si>
  <si>
    <t>VGA Cables</t>
  </si>
  <si>
    <t>Displays servers -&gt; AVX</t>
  </si>
  <si>
    <t>Length required will depend on size and configuration of room</t>
  </si>
  <si>
    <t>For VGA from workstations -&gt; AVX
Length required will depend on size and configuration of room</t>
  </si>
  <si>
    <t>For 1st output of main display server, main server (for touch screen), and secondary display servers</t>
  </si>
  <si>
    <t xml:space="preserve">VGA Cables for Projectors </t>
  </si>
  <si>
    <t>20 metre, male-male</t>
  </si>
  <si>
    <t>10 - 20 metre, male-male</t>
  </si>
  <si>
    <t>10 - 20m</t>
  </si>
  <si>
    <t>2 metre, male-male</t>
  </si>
  <si>
    <t xml:space="preserve">Audio Cables </t>
  </si>
  <si>
    <t>For Audio from workstations -&gt; AVX
Length required will depend on size and configuration of room</t>
  </si>
  <si>
    <t>2 metre, 3.5mm male - 2 x RCA male</t>
  </si>
  <si>
    <t>For AVX output -&gt; Mixer/Amplifier input</t>
  </si>
  <si>
    <t>VGA Extension Cables</t>
  </si>
  <si>
    <t>2 metre, male-female</t>
  </si>
  <si>
    <t>For VGA from workstations/servers -&gt; Video Splitters</t>
  </si>
  <si>
    <t>RS232 Cables</t>
  </si>
  <si>
    <t>2 metre, DB9 male-female</t>
  </si>
  <si>
    <t>20 metre, DB9 male-female</t>
  </si>
  <si>
    <t>For Main Server -&gt; Video Matrix</t>
  </si>
  <si>
    <t>For Display Servers -&gt; Projectors
Length required will depend on size and configuration of room</t>
  </si>
  <si>
    <t>Cable Floor Covers</t>
  </si>
  <si>
    <t>For covering any cables running along the floor, requirements for this will depend on room configuration and wiring requirements</t>
  </si>
  <si>
    <t>Ethernet Cable CAT5e</t>
  </si>
  <si>
    <t>10 -20 metre</t>
  </si>
  <si>
    <t>2 - 3 metre</t>
  </si>
  <si>
    <t>For servers, video matrix -&gt; rack switch</t>
  </si>
  <si>
    <t>Cat5e Cables for USB Extenders</t>
  </si>
  <si>
    <t>Required</t>
  </si>
  <si>
    <t>For Workstations -&gt; Rack Switch
(Another option is to have an ethernet switch or switches on the table near the workstations and run single cat5e lines to the rack switch)
&amp; for USB Extenders</t>
  </si>
  <si>
    <t>Power Extension Leads</t>
  </si>
  <si>
    <t>Powerboards</t>
  </si>
  <si>
    <t>4 way</t>
  </si>
  <si>
    <t>For workstations</t>
  </si>
  <si>
    <t>10 metre</t>
  </si>
  <si>
    <t>For workstations
Length required will depend on size and configuration of room</t>
  </si>
  <si>
    <t>Optional</t>
  </si>
  <si>
    <t>Lighting</t>
  </si>
  <si>
    <t>Whiteboard</t>
  </si>
  <si>
    <t>Whiteboard Capture</t>
  </si>
  <si>
    <t>Hardware Video Teleconference (VTC)</t>
  </si>
  <si>
    <t>Software VTC</t>
  </si>
  <si>
    <t>Whiteboard Railing</t>
  </si>
  <si>
    <t>Chairs</t>
  </si>
  <si>
    <t>Porcelain topped desk (720mm high)
Wire mesh hanging baskets attached underneath for storing wiring etc</t>
  </si>
  <si>
    <t>Suggest 800 medium backed clerical with D-ring arms</t>
  </si>
  <si>
    <t>1500 x 1200mm porcelain whiteboard with easy rail hang-it brackets</t>
  </si>
  <si>
    <t>Size of whiteboards can be changed to suit requirements</t>
  </si>
  <si>
    <t>Tables (with writable top surface)</t>
  </si>
  <si>
    <t>Size will depend on configuration of room and tables</t>
  </si>
  <si>
    <t>Suggest 6000 MXP (most flexible and handles 6 video + 5 audio calls)</t>
  </si>
  <si>
    <t>Tandberg MXP Codec VTC System</t>
  </si>
  <si>
    <t>Tandberg 6000MXP Bandwidth Upgrade</t>
  </si>
  <si>
    <t>12 months premium maintenance</t>
  </si>
  <si>
    <t>Installation &amp; Training</t>
  </si>
  <si>
    <t>Tandberg Microphone and cable</t>
  </si>
  <si>
    <t>Tandberg WAVE Camera</t>
  </si>
  <si>
    <t>Elmo HV-7600SX SXGA Graphics Camera</t>
  </si>
  <si>
    <t>For displaying paper documents on the displays or via the VTC system</t>
  </si>
  <si>
    <t>Ambient displays</t>
  </si>
  <si>
    <t>Video card required will depend on the number of ambient displays required</t>
  </si>
  <si>
    <t>Video Scalars</t>
  </si>
  <si>
    <t>For converting TV outputs from VTC codec to VGA</t>
  </si>
  <si>
    <t>Access Grid server</t>
  </si>
  <si>
    <t>Video Card</t>
  </si>
  <si>
    <t>Video capture card</t>
  </si>
  <si>
    <t>Microphone</t>
  </si>
  <si>
    <t>ClearOne Accumic (Echo Cancellation)</t>
  </si>
  <si>
    <t>Video Camera</t>
  </si>
  <si>
    <t>Canon VC-C50i</t>
  </si>
  <si>
    <t>Equipment frame</t>
  </si>
  <si>
    <t>If the LiveSpace is required to be free-standing without any (well not much) modifications to the room itself</t>
  </si>
  <si>
    <t>Ebeam or Mimio</t>
  </si>
  <si>
    <t>For whiteboard capture devices</t>
  </si>
  <si>
    <t>Projectors (high resolution multimedia projcetor)</t>
  </si>
  <si>
    <t>LP Morgan Skyhook (direct to ceiling, black)</t>
  </si>
  <si>
    <t>Total Cost</t>
  </si>
  <si>
    <t>Total Cost of Required Components</t>
  </si>
  <si>
    <t>Total Cost of Optional Components</t>
  </si>
  <si>
    <t>Telehook LCD/Plasma wall mount</t>
  </si>
  <si>
    <t>Suggest SAFCORD Trip Prevention Device, 100mm x 1.8m to suit requirements</t>
  </si>
  <si>
    <t>Size of rack (RU) will depends on options to include in the rack</t>
  </si>
  <si>
    <t>Total Size</t>
  </si>
  <si>
    <t>Preferably 24 port gigabit ethernet switch</t>
  </si>
  <si>
    <t>Rack-mounted 1RU combination 8-way KVM and KVM terminal with 17" screen, cherry keyboard (trackball or trackpad depending on preference)</t>
  </si>
  <si>
    <t>ICP Global</t>
  </si>
  <si>
    <t>Ambient display server</t>
  </si>
  <si>
    <t>4 head video card for ambient display server</t>
  </si>
  <si>
    <t>Matrox Parhelia 512GPU, 128MB DDR, ATX, AGP8X</t>
  </si>
  <si>
    <t>Lindy xVGA Video Splitter Pro, 2 port</t>
  </si>
  <si>
    <t>Seton Australia</t>
  </si>
  <si>
    <t>Pioneer Computers Australia</t>
  </si>
  <si>
    <t xml:space="preserve"> </t>
  </si>
  <si>
    <t>Lindy</t>
  </si>
  <si>
    <t>Dick Smith Electronics</t>
  </si>
  <si>
    <t>Matrox QUAD with 128Mb, AXP 8x</t>
  </si>
  <si>
    <t>Easy rail with easy rail mounting brackets (per metre)</t>
  </si>
  <si>
    <t>Graphics Camera (for displaying paper based documents on the displays or via VTC)</t>
  </si>
  <si>
    <t>For speakers</t>
  </si>
  <si>
    <t>3.5mm stereo male-female</t>
  </si>
  <si>
    <t>For all computers in server rack
Need to match the KVM unit (different KVMs use different connectors to plug into the KVM)</t>
  </si>
  <si>
    <t xml:space="preserve">Audio (speaker) Cables </t>
  </si>
  <si>
    <t>For audio from display servers -&gt; AVX</t>
  </si>
  <si>
    <t>Suggest 19" 800 x 800 enclosure, DKP fan plate for 800width enclosure with 2 fans, SZ 20mm roof spacer, castors, atleast 2 shelves, power outlets to suit power requirements, caged nuts and fixing screws (atleast pack 100)</t>
  </si>
  <si>
    <t>For computers in server rack
Need to match the KVM unit (different KVMs use different connectors to plug into the KVM)</t>
  </si>
  <si>
    <t>For splitting output from first display on ambient display server</t>
  </si>
  <si>
    <t>For ambient displays, from AVX
Length required will depend on size and configuration of room</t>
  </si>
  <si>
    <t>DVI-VGA Adaptor</t>
  </si>
  <si>
    <t>DVI Male - VGA Female Adaptor</t>
  </si>
  <si>
    <t>Tandberg DVI outputs -&gt; AVX</t>
  </si>
  <si>
    <t>For VGA from ambient display server, access grid server -&gt; Video Splitters</t>
  </si>
  <si>
    <t>Ambient displays server, tandberg outputs, access grid server -&gt; AVX</t>
  </si>
  <si>
    <t>For servers -&gt; rack switch</t>
  </si>
  <si>
    <t>Number of ambient displays (up to 4)</t>
  </si>
  <si>
    <t>Number of whiteboard capture devices (i.e. eBeam or Mimio)</t>
  </si>
  <si>
    <t>Number of whiteboards</t>
  </si>
  <si>
    <t>Total length of whiteboard railing (metres)</t>
  </si>
  <si>
    <t>Number of tables</t>
  </si>
  <si>
    <t>Number of chairs</t>
  </si>
  <si>
    <t>LiveSpace Requirements</t>
  </si>
  <si>
    <t>Specify your requirements for a LiveSpace below and then go to the 'Specification' worksheet to see what items you will need to purchase to create the LiveSpace</t>
  </si>
  <si>
    <t>Select the optional LiveSpace components you require</t>
  </si>
  <si>
    <t>Mitsubishi UX21 LCD, 21"</t>
  </si>
  <si>
    <t>Address</t>
  </si>
  <si>
    <t>Phone/Fax</t>
  </si>
  <si>
    <t>LP Morgan</t>
  </si>
  <si>
    <t>Website</t>
  </si>
  <si>
    <t>www.lpmorgan.com.au</t>
  </si>
  <si>
    <t>www.seton.net.au</t>
  </si>
  <si>
    <t>Rittal</t>
  </si>
  <si>
    <t>www.rittal.com.au</t>
  </si>
  <si>
    <t>NTI</t>
  </si>
  <si>
    <t>www.nti1.com/intldist.html</t>
  </si>
  <si>
    <t>Level 4, Suite 507, 152 Bunnerong Rd, PAGEWOOD, NSW, 2035</t>
  </si>
  <si>
    <t>TechBuy</t>
  </si>
  <si>
    <t>www.techbuy.com.au</t>
  </si>
  <si>
    <t>www.pioneercomputers.com.au</t>
  </si>
  <si>
    <t>www.lindy.com.au</t>
  </si>
  <si>
    <t>VideoBytes Australia</t>
  </si>
  <si>
    <t>241 Peel St, North Melbourne</t>
  </si>
  <si>
    <t>03 9348 9177</t>
  </si>
  <si>
    <t>www.dse.com.au</t>
  </si>
  <si>
    <t>Leedall Presentation Systems</t>
  </si>
  <si>
    <t>234 Gilbert Street, Adelaide</t>
  </si>
  <si>
    <t>Integrated Vision</t>
  </si>
  <si>
    <t>Unistrut Australia Pty Ltd</t>
  </si>
  <si>
    <t>Note:</t>
  </si>
  <si>
    <t>Costs shown are approximates only and actual costs may differ</t>
  </si>
  <si>
    <t>Suggested suppliers are those that we have used however you may want to choose an alternative local supplier for non-national suppliers</t>
  </si>
  <si>
    <t>Commuserv</t>
  </si>
  <si>
    <t>38-40 Halifax St, Adelaide, SA 5000</t>
  </si>
  <si>
    <t>08 8211 6000 / 08 8211 6001</t>
  </si>
  <si>
    <t>Ausnik IT</t>
  </si>
  <si>
    <t>www.computershop888.com.au</t>
  </si>
  <si>
    <t>Supplier Name</t>
  </si>
  <si>
    <t>Professional Video Scalar CSC-1600HD</t>
  </si>
  <si>
    <t>Converters.TV</t>
  </si>
  <si>
    <t>44 Maitland Road, Mayfield East 2304, NSW, Australia</t>
  </si>
  <si>
    <t>02 4968 9313 / 02 4968 9314</t>
  </si>
  <si>
    <t>VisLab, University of Sydney</t>
  </si>
  <si>
    <t>Madsen Building, University of Sydney, NSW</t>
  </si>
  <si>
    <t>02 9351 5903</t>
  </si>
  <si>
    <t>Voice Perfect Systems</t>
  </si>
  <si>
    <t>Ground Floor, 255 Pulteney St, Adelaide, SA 5000</t>
  </si>
  <si>
    <t>08 8232 2285</t>
  </si>
  <si>
    <t>www.voiceperfect.com.au</t>
  </si>
  <si>
    <t>www.unistrut.com.au</t>
  </si>
  <si>
    <t>www.ivision.com.au</t>
  </si>
  <si>
    <t>www.leedall.com.au</t>
  </si>
  <si>
    <t>Derringers</t>
  </si>
  <si>
    <t>66-72 Leader St, Forrestville, SA 5035</t>
  </si>
  <si>
    <t>08 8371 1884 / 08 8371 4030</t>
  </si>
  <si>
    <t>www.derringers.com.au</t>
  </si>
  <si>
    <t>Maprak Pty Ltd</t>
  </si>
  <si>
    <t>www.maprak.com.au</t>
  </si>
  <si>
    <t>29 Fifth St, Wingfield, SA 5013</t>
  </si>
  <si>
    <t>08 8345 5750 / 08 8345 0202</t>
  </si>
  <si>
    <t>Video Camera Cable</t>
  </si>
  <si>
    <t>For connecting video camera to software VTC (AccessGrid) computer</t>
  </si>
  <si>
    <t>10-20 metre, BNC plug - BNC plug</t>
  </si>
  <si>
    <t>Farnell In One</t>
  </si>
  <si>
    <t>au.farnell.com/jsp/home/homepage.jsp</t>
  </si>
  <si>
    <t>PMB 6, Chester Hill, NSW 2162</t>
  </si>
  <si>
    <t>1300 361 005 / 1300 361 225</t>
  </si>
  <si>
    <t>Video Camera Cable Adaptor</t>
  </si>
  <si>
    <t>BNC female (socket) - RCA male (plug)</t>
  </si>
  <si>
    <t>Jaycar</t>
  </si>
  <si>
    <t>www.jaycar.com.au</t>
  </si>
  <si>
    <t>100 Silverwater Road, Silverwater, NSW 2128</t>
  </si>
  <si>
    <t>(Techstore) 1800 022 888 / 02 9741 8559</t>
  </si>
  <si>
    <t>Converts BNC male to RCA male for the camera cable above</t>
  </si>
  <si>
    <t>10 - 20 metre, 3.5mm male-male, good quality cabling, preferably with some kind of shielding</t>
  </si>
  <si>
    <t>USB Repeaters Cables</t>
  </si>
  <si>
    <t>Comsol USB 2.0, type A male - female, 5metres</t>
  </si>
  <si>
    <t>For Touch Screen, actual quantity required will depend on length of cabling required to reach touch screen</t>
  </si>
  <si>
    <t>Similar to 'Main Server', with addition of 8X AGP riser for multi-head output video card).  Needs to be Intel Socket 478 to support AGP8x Video card (see 4-head video card item below)</t>
  </si>
  <si>
    <t>iEi Quad input, IVC-200G, PCI</t>
  </si>
  <si>
    <t>Rack mountable PC system (custom) - ICP Rm2-213 ATX System, 450mm depth, low noise system, Intel P4 3.4Ghz, 1GB DDR RAM (with onboard 10/100 LAN, Audio, 4 x USB2 ports, Serial Port) 120GB HDD, DVD+/-RW, WinXP Pro, Slide Rails</t>
  </si>
  <si>
    <t>Similar to 'Main Server', with addition of 8X AGP riser for multi-head output video card. Needs to be Socket 478 to support AGP8x Matrox Video Card (see item below)</t>
  </si>
  <si>
    <t>Vantage GVT Meeting Solutions</t>
  </si>
  <si>
    <t>www.vantagegvt.com</t>
  </si>
  <si>
    <t>Level 1, 34 Colin Street, West Perth WA 6005</t>
  </si>
  <si>
    <t>08 9217 2200</t>
  </si>
  <si>
    <t>Similar to 'Main Server' with addition of 8x AGP riser if video card uses AGP8x bus</t>
  </si>
  <si>
    <t>Any good dual VGA (or DVI with VGA adaptors) output video card, atleast 128MB.  Suggest something like GeForce 6800GT</t>
  </si>
  <si>
    <t>www.digitalcameras.com.au</t>
  </si>
  <si>
    <t>Digital Cameras Online (DB Solutions Australia Pty Ltd)</t>
  </si>
  <si>
    <t>08 8338 6495</t>
  </si>
  <si>
    <t>ICP Electronics Australia Pty Ltd</t>
  </si>
  <si>
    <t>www.icp-australia.com.au</t>
  </si>
  <si>
    <t>02 9457 6011</t>
  </si>
  <si>
    <t>for Ignite - touch screen for universal room control</t>
  </si>
  <si>
    <t>Provides network connectivity for all devices/components within the room</t>
  </si>
  <si>
    <t>For interaction and administration of server computers as they have no dedicated keyboard, mouse and monitor.  Allows for installation and set up of computers and also maintenance etc</t>
  </si>
  <si>
    <t>Runs main services such as light control, room management etc, and Elvin router, Tomcat server.</t>
  </si>
  <si>
    <t>Recommended setup is to use separate computers to drive each display, with the ability to run in a mode where one computer drives all displays (hence the need for a multiple-headed video card on the main display server).  Different computers for each display is more flexible, can run different applications on each machine with more control over opening of presentations on multiple screens etc.</t>
  </si>
  <si>
    <t>Used for displaying ambient information in the room, for information that provides awareness but doesn't need to be on the large screens (i.e. remote VTC participants, time at different locations, alerts, status of room, sticker, news feeds etc)</t>
  </si>
  <si>
    <t>Similar to 'Main Server', you may want to include a video card in this system (a standard video card should be adequate)</t>
  </si>
  <si>
    <t>Product Website</t>
  </si>
  <si>
    <t>EVID 3.2 Speakers</t>
  </si>
  <si>
    <t>AC Adaptor (for Video Camera below)</t>
  </si>
  <si>
    <t>Canon PA-V16</t>
  </si>
  <si>
    <t>Sold separately for some reason</t>
  </si>
  <si>
    <t>NTI Audio/Video Matrix Switch</t>
  </si>
  <si>
    <t>Wacom DTI-520</t>
  </si>
  <si>
    <t>Clipsal C-Bus Lighting system</t>
  </si>
  <si>
    <t>Required lights, relays, dimmer switches etc will depend on specific setup of room etc. Possible items required include (with model number):
- Four gang key input (5034NL), for manual control of lights
- Dimmer 8 channel (L5508D1A), provides dimmer control for downlights
- 4 or 12 channel relay 10A (L5504RVF), provides on/off switching of lights such as fluoros
- lights (downlights or fluoros, or both)
Required is a PCI device RS232 (5500PC) for allowing a computer to control the C-Bus system via RS232.</t>
  </si>
  <si>
    <t>Automated Lighting</t>
  </si>
  <si>
    <t>Cost could vary quite substantially depending on the complexity of the lighting system you require, labour costs involved in installing the C-Bus system etc.</t>
  </si>
  <si>
    <t>Mitsubishi XD490U</t>
  </si>
  <si>
    <t>Mitsubishi 490U Projector</t>
  </si>
  <si>
    <t>LP Morgan Skyhook</t>
  </si>
  <si>
    <t>LG 15" LCD L1510BF Touch</t>
  </si>
  <si>
    <t>LG L1510BF Touch Screen LCD</t>
  </si>
  <si>
    <t>Atdec Telehook wall mount</t>
  </si>
  <si>
    <t>Comsol USB Repeater Cable</t>
  </si>
  <si>
    <t>Mitsubishi UX21 21" LCD</t>
  </si>
  <si>
    <t>iEi IVC-200G Capture Card</t>
  </si>
  <si>
    <t>ClearOne Accumic</t>
  </si>
  <si>
    <t>Maprak</t>
  </si>
  <si>
    <t>Last Modified:</t>
  </si>
  <si>
    <t>Bluechip Infotech Pty Ltd</t>
  </si>
  <si>
    <t>www.bluechip.com.au/</t>
  </si>
  <si>
    <t>02 8745 8402 / 02 8745 8499</t>
  </si>
  <si>
    <t>Unit 1, 15 Percy St, Auburn, NSW, 2144</t>
  </si>
  <si>
    <t>Wacom DTI-520 15" Interactive Pen Display USB (with built in adjustable stand) - Education model has a VGA output, so there's no need for a VGA splitter</t>
  </si>
  <si>
    <t>Australian Monitor AMIS120XL</t>
  </si>
  <si>
    <t>Australian Monitor Installation Series Amplifier/Mixer, AMIS120XL, 120W, 8 Channels</t>
  </si>
  <si>
    <t>AV Central</t>
  </si>
  <si>
    <t>www.av-central.com.au</t>
  </si>
  <si>
    <t>41 Magill Road, Stepney, SA 5069</t>
  </si>
  <si>
    <t>08 8124 7777 / 08 8124 7771</t>
  </si>
  <si>
    <t>ElectroVoice EVID 3.2, Black</t>
  </si>
  <si>
    <t>Can use a standard matrix switch which handles VGA cables, or use a CAT5 switch which will require transmitters and receivers at each endpoint, total cost should end up about the same.</t>
  </si>
  <si>
    <t>Apple Mac Mini (with Windows XP Pro, use Bootcamp to boot into Window)</t>
  </si>
  <si>
    <t>USB</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</si>
</sst>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 mmm\ yyyy\ h:mm"/>
  </numFmts>
  <fonts count="12">
    <font>
      <sz val="10"/>
      <name val="Arial"/>
      <family val="0"/>
    </font>
    <font>
      <sz val="8"/>
      <name val="Arial"/>
      <family val="0"/>
    </font>
    <font>
      <b/>
      <sz val="10"/>
      <name val="Arial"/>
      <family val="2"/>
    </font>
    <font>
      <b/>
      <sz val="12"/>
      <name val="Arial"/>
      <family val="2"/>
    </font>
    <font>
      <sz val="10"/>
      <color indexed="42"/>
      <name val="Arial"/>
      <family val="0"/>
    </font>
    <font>
      <b/>
      <i/>
      <sz val="14"/>
      <name val="Arial"/>
      <family val="2"/>
    </font>
    <font>
      <sz val="8"/>
      <name val="Tahoma"/>
      <family val="0"/>
    </font>
    <font>
      <b/>
      <sz val="8"/>
      <name val="Tahoma"/>
      <family val="0"/>
    </font>
    <font>
      <u val="single"/>
      <sz val="10"/>
      <color indexed="12"/>
      <name val="Arial"/>
      <family val="0"/>
    </font>
    <font>
      <u val="single"/>
      <sz val="10"/>
      <color indexed="36"/>
      <name val="Arial"/>
      <family val="0"/>
    </font>
    <font>
      <b/>
      <i/>
      <sz val="10"/>
      <name val="Arial"/>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42">
    <border>
      <left/>
      <right/>
      <top/>
      <bottom/>
      <diagonal/>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thin"/>
      <right style="thin"/>
      <top style="thin"/>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style="thin"/>
      <bottom style="double"/>
    </border>
    <border>
      <left style="thin"/>
      <right style="thin"/>
      <top style="thin"/>
      <bottom style="double"/>
    </border>
    <border>
      <left style="medium"/>
      <right style="thin"/>
      <top style="double"/>
      <bottom style="thin"/>
    </border>
    <border>
      <left style="thin"/>
      <right style="thin"/>
      <top style="double"/>
      <bottom style="thin"/>
    </border>
    <border>
      <left style="medium"/>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style="double"/>
    </border>
    <border>
      <left style="thin"/>
      <right style="medium"/>
      <top style="thin"/>
      <bottom style="medium"/>
    </border>
    <border>
      <left style="thin"/>
      <right>
        <color indexed="63"/>
      </right>
      <top style="double"/>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color indexed="63"/>
      </top>
      <bottom style="thin"/>
    </border>
    <border>
      <left style="thin"/>
      <right style="medium"/>
      <top style="medium"/>
      <bottom style="medium"/>
    </border>
    <border>
      <left style="thin"/>
      <right style="medium"/>
      <top style="thin"/>
      <bottom style="double"/>
    </border>
    <border>
      <left style="thin"/>
      <right style="medium"/>
      <top style="thin"/>
      <bottom>
        <color indexed="63"/>
      </bottom>
    </border>
    <border>
      <left style="thin"/>
      <right>
        <color indexed="6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double"/>
    </border>
    <border>
      <left style="medium"/>
      <right style="medium"/>
      <top style="double"/>
      <bottom style="thin"/>
    </border>
    <border>
      <left style="medium"/>
      <right style="medium"/>
      <top style="thin"/>
      <bottom style="medium"/>
    </border>
    <border>
      <left style="medium"/>
      <right style="thin"/>
      <top>
        <color indexed="63"/>
      </top>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0" fillId="2" borderId="1" xfId="0" applyFill="1" applyBorder="1" applyAlignment="1">
      <alignment wrapText="1"/>
    </xf>
    <xf numFmtId="0" fontId="0" fillId="2" borderId="1" xfId="0" applyFill="1" applyBorder="1" applyAlignment="1">
      <alignment/>
    </xf>
    <xf numFmtId="0" fontId="0" fillId="3" borderId="1" xfId="0" applyFill="1" applyBorder="1" applyAlignment="1">
      <alignment wrapText="1"/>
    </xf>
    <xf numFmtId="0" fontId="0" fillId="3" borderId="1" xfId="0" applyFill="1" applyBorder="1" applyAlignment="1">
      <alignment/>
    </xf>
    <xf numFmtId="0" fontId="0" fillId="3" borderId="2" xfId="0" applyFill="1" applyBorder="1" applyAlignment="1">
      <alignment wrapText="1"/>
    </xf>
    <xf numFmtId="0" fontId="0" fillId="3" borderId="2" xfId="0" applyFill="1" applyBorder="1" applyAlignment="1">
      <alignment/>
    </xf>
    <xf numFmtId="0" fontId="0" fillId="2" borderId="3" xfId="0" applyFill="1" applyBorder="1" applyAlignment="1">
      <alignment wrapText="1"/>
    </xf>
    <xf numFmtId="0" fontId="0" fillId="2" borderId="3" xfId="0" applyFill="1" applyBorder="1" applyAlignment="1">
      <alignment/>
    </xf>
    <xf numFmtId="0" fontId="0" fillId="2" borderId="4" xfId="0" applyFill="1" applyBorder="1" applyAlignment="1">
      <alignment wrapText="1"/>
    </xf>
    <xf numFmtId="0" fontId="0" fillId="2" borderId="4" xfId="0" applyFill="1" applyBorder="1" applyAlignment="1">
      <alignment/>
    </xf>
    <xf numFmtId="0" fontId="0" fillId="3" borderId="3" xfId="0" applyFill="1" applyBorder="1" applyAlignment="1">
      <alignment wrapText="1"/>
    </xf>
    <xf numFmtId="0" fontId="0" fillId="3" borderId="3" xfId="0" applyFill="1" applyBorder="1" applyAlignment="1">
      <alignment/>
    </xf>
    <xf numFmtId="0" fontId="0" fillId="3" borderId="4" xfId="0" applyFill="1" applyBorder="1" applyAlignment="1">
      <alignment wrapText="1"/>
    </xf>
    <xf numFmtId="0" fontId="0" fillId="3" borderId="4" xfId="0" applyFill="1" applyBorder="1" applyAlignment="1">
      <alignment/>
    </xf>
    <xf numFmtId="0" fontId="0" fillId="2" borderId="5" xfId="0" applyFill="1" applyBorder="1" applyAlignment="1">
      <alignment wrapText="1"/>
    </xf>
    <xf numFmtId="0" fontId="0" fillId="3" borderId="5" xfId="0" applyFill="1" applyBorder="1" applyAlignment="1">
      <alignment wrapText="1"/>
    </xf>
    <xf numFmtId="0" fontId="2" fillId="2" borderId="6" xfId="0" applyFont="1"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2" fillId="3" borderId="6" xfId="0" applyFont="1" applyFill="1" applyBorder="1" applyAlignment="1">
      <alignment wrapText="1"/>
    </xf>
    <xf numFmtId="0" fontId="0" fillId="3" borderId="7" xfId="0" applyFill="1" applyBorder="1" applyAlignment="1">
      <alignment wrapText="1"/>
    </xf>
    <xf numFmtId="0" fontId="0" fillId="3" borderId="7" xfId="0" applyFont="1" applyFill="1" applyBorder="1" applyAlignment="1">
      <alignment wrapText="1"/>
    </xf>
    <xf numFmtId="0" fontId="0" fillId="3" borderId="8" xfId="0" applyFont="1" applyFill="1" applyBorder="1" applyAlignment="1">
      <alignment wrapText="1"/>
    </xf>
    <xf numFmtId="0" fontId="0" fillId="3" borderId="8" xfId="0" applyFill="1" applyBorder="1" applyAlignment="1">
      <alignment wrapText="1"/>
    </xf>
    <xf numFmtId="0" fontId="0" fillId="3" borderId="9" xfId="0" applyFill="1" applyBorder="1" applyAlignment="1">
      <alignment wrapText="1"/>
    </xf>
    <xf numFmtId="0" fontId="0" fillId="3" borderId="10" xfId="0" applyFill="1" applyBorder="1" applyAlignment="1">
      <alignment wrapText="1"/>
    </xf>
    <xf numFmtId="0" fontId="0" fillId="3" borderId="10" xfId="0" applyFill="1" applyBorder="1" applyAlignment="1">
      <alignment/>
    </xf>
    <xf numFmtId="0" fontId="2" fillId="4" borderId="11" xfId="0" applyFont="1" applyFill="1" applyBorder="1" applyAlignment="1">
      <alignment/>
    </xf>
    <xf numFmtId="0" fontId="2" fillId="4" borderId="12" xfId="0" applyFont="1" applyFill="1" applyBorder="1" applyAlignment="1">
      <alignment wrapText="1"/>
    </xf>
    <xf numFmtId="0" fontId="2" fillId="4" borderId="13" xfId="0" applyFont="1" applyFill="1" applyBorder="1" applyAlignment="1">
      <alignment wrapText="1"/>
    </xf>
    <xf numFmtId="0" fontId="2" fillId="4" borderId="13" xfId="0" applyFont="1" applyFill="1" applyBorder="1" applyAlignment="1">
      <alignment/>
    </xf>
    <xf numFmtId="0" fontId="0" fillId="2" borderId="14" xfId="0" applyFill="1" applyBorder="1" applyAlignment="1">
      <alignment wrapText="1"/>
    </xf>
    <xf numFmtId="0" fontId="0" fillId="2" borderId="15" xfId="0" applyFill="1" applyBorder="1" applyAlignment="1">
      <alignment wrapText="1"/>
    </xf>
    <xf numFmtId="0" fontId="0" fillId="2" borderId="15" xfId="0" applyFill="1" applyBorder="1" applyAlignment="1">
      <alignment/>
    </xf>
    <xf numFmtId="0" fontId="2" fillId="3" borderId="16" xfId="0" applyFont="1" applyFill="1" applyBorder="1" applyAlignment="1">
      <alignment wrapText="1"/>
    </xf>
    <xf numFmtId="0" fontId="0" fillId="3" borderId="17" xfId="0" applyFill="1" applyBorder="1" applyAlignment="1">
      <alignment wrapText="1"/>
    </xf>
    <xf numFmtId="0" fontId="0" fillId="3" borderId="17" xfId="0" applyFill="1" applyBorder="1" applyAlignment="1">
      <alignment/>
    </xf>
    <xf numFmtId="164" fontId="0" fillId="2" borderId="1" xfId="0" applyNumberFormat="1" applyFill="1" applyBorder="1" applyAlignment="1">
      <alignment/>
    </xf>
    <xf numFmtId="164" fontId="0" fillId="2" borderId="4" xfId="0" applyNumberFormat="1" applyFill="1" applyBorder="1" applyAlignment="1">
      <alignment/>
    </xf>
    <xf numFmtId="164" fontId="0" fillId="2" borderId="3" xfId="0" applyNumberFormat="1" applyFill="1" applyBorder="1" applyAlignment="1">
      <alignment/>
    </xf>
    <xf numFmtId="164" fontId="0" fillId="2" borderId="15" xfId="0" applyNumberFormat="1" applyFill="1" applyBorder="1" applyAlignment="1">
      <alignment/>
    </xf>
    <xf numFmtId="164" fontId="0" fillId="3" borderId="17" xfId="0" applyNumberFormat="1" applyFill="1" applyBorder="1" applyAlignment="1">
      <alignment/>
    </xf>
    <xf numFmtId="164" fontId="0" fillId="3" borderId="1" xfId="0" applyNumberFormat="1" applyFill="1" applyBorder="1" applyAlignment="1">
      <alignment/>
    </xf>
    <xf numFmtId="164" fontId="0" fillId="3" borderId="4" xfId="0" applyNumberFormat="1" applyFill="1" applyBorder="1" applyAlignment="1">
      <alignment/>
    </xf>
    <xf numFmtId="164" fontId="0" fillId="3" borderId="3" xfId="0" applyNumberFormat="1" applyFill="1" applyBorder="1" applyAlignment="1">
      <alignment/>
    </xf>
    <xf numFmtId="164" fontId="0" fillId="3" borderId="2" xfId="0" applyNumberFormat="1" applyFill="1" applyBorder="1" applyAlignment="1">
      <alignment/>
    </xf>
    <xf numFmtId="164" fontId="0" fillId="3" borderId="10" xfId="0" applyNumberFormat="1" applyFill="1" applyBorder="1" applyAlignment="1">
      <alignment/>
    </xf>
    <xf numFmtId="164" fontId="0" fillId="0" borderId="0" xfId="0" applyNumberFormat="1" applyAlignment="1">
      <alignment/>
    </xf>
    <xf numFmtId="164" fontId="0" fillId="2" borderId="10" xfId="0" applyNumberFormat="1" applyFill="1" applyBorder="1" applyAlignment="1">
      <alignment/>
    </xf>
    <xf numFmtId="0" fontId="0" fillId="3" borderId="18" xfId="0" applyFont="1" applyFill="1" applyBorder="1" applyAlignment="1">
      <alignment wrapText="1"/>
    </xf>
    <xf numFmtId="0" fontId="0" fillId="3" borderId="18" xfId="0" applyFill="1" applyBorder="1" applyAlignment="1">
      <alignment wrapText="1"/>
    </xf>
    <xf numFmtId="0" fontId="0" fillId="2" borderId="7" xfId="0" applyFont="1" applyFill="1" applyBorder="1" applyAlignment="1">
      <alignment wrapText="1"/>
    </xf>
    <xf numFmtId="0" fontId="0" fillId="2" borderId="0" xfId="0" applyFont="1" applyFill="1" applyAlignment="1">
      <alignment wrapText="1"/>
    </xf>
    <xf numFmtId="0" fontId="0" fillId="2" borderId="1" xfId="0" applyFont="1" applyFill="1" applyBorder="1" applyAlignment="1">
      <alignment/>
    </xf>
    <xf numFmtId="0" fontId="0" fillId="2" borderId="1" xfId="0" applyFont="1" applyFill="1" applyBorder="1" applyAlignment="1">
      <alignment wrapText="1"/>
    </xf>
    <xf numFmtId="164" fontId="0" fillId="2" borderId="1" xfId="0" applyNumberFormat="1" applyFont="1" applyFill="1" applyBorder="1" applyAlignment="1">
      <alignment/>
    </xf>
    <xf numFmtId="0" fontId="0" fillId="0" borderId="0" xfId="0" applyFont="1" applyAlignment="1">
      <alignment/>
    </xf>
    <xf numFmtId="0" fontId="0" fillId="2" borderId="3" xfId="0" applyFont="1" applyFill="1" applyBorder="1" applyAlignment="1">
      <alignment wrapText="1"/>
    </xf>
    <xf numFmtId="0" fontId="0" fillId="2" borderId="3" xfId="0" applyFont="1" applyFill="1" applyBorder="1" applyAlignment="1">
      <alignment/>
    </xf>
    <xf numFmtId="164" fontId="0" fillId="2" borderId="3" xfId="0" applyNumberFormat="1" applyFont="1" applyFill="1" applyBorder="1" applyAlignment="1">
      <alignment/>
    </xf>
    <xf numFmtId="0" fontId="0" fillId="5" borderId="0" xfId="0" applyFill="1" applyAlignment="1">
      <alignment/>
    </xf>
    <xf numFmtId="0" fontId="0" fillId="5" borderId="0" xfId="0" applyFont="1" applyFill="1" applyAlignment="1">
      <alignment wrapText="1"/>
    </xf>
    <xf numFmtId="0" fontId="0" fillId="5" borderId="0" xfId="0" applyFill="1" applyAlignment="1">
      <alignment wrapText="1"/>
    </xf>
    <xf numFmtId="0" fontId="0" fillId="5" borderId="1" xfId="0" applyFill="1" applyBorder="1" applyAlignment="1">
      <alignment wrapText="1"/>
    </xf>
    <xf numFmtId="0" fontId="4" fillId="5" borderId="0" xfId="0" applyFont="1" applyFill="1" applyAlignment="1" applyProtection="1">
      <alignment/>
      <protection/>
    </xf>
    <xf numFmtId="0" fontId="4" fillId="0" borderId="0" xfId="0" applyFont="1" applyAlignment="1" applyProtection="1">
      <alignment/>
      <protection/>
    </xf>
    <xf numFmtId="0" fontId="3" fillId="5" borderId="0" xfId="0" applyFont="1" applyFill="1" applyAlignment="1">
      <alignment wrapText="1"/>
    </xf>
    <xf numFmtId="0" fontId="0" fillId="6" borderId="1" xfId="0" applyFill="1" applyBorder="1" applyAlignment="1">
      <alignment horizontal="center"/>
    </xf>
    <xf numFmtId="0" fontId="0" fillId="5" borderId="0" xfId="0" applyFill="1" applyAlignment="1">
      <alignment horizontal="center"/>
    </xf>
    <xf numFmtId="0" fontId="0" fillId="4" borderId="0" xfId="0" applyFill="1" applyAlignment="1">
      <alignment/>
    </xf>
    <xf numFmtId="0" fontId="5" fillId="4" borderId="0" xfId="0" applyFont="1" applyFill="1" applyAlignment="1">
      <alignment wrapText="1"/>
    </xf>
    <xf numFmtId="0" fontId="4" fillId="4" borderId="0" xfId="0" applyFont="1" applyFill="1" applyAlignment="1" applyProtection="1">
      <alignment/>
      <protection/>
    </xf>
    <xf numFmtId="0" fontId="8" fillId="0" borderId="0" xfId="20" applyAlignment="1">
      <alignment/>
    </xf>
    <xf numFmtId="0" fontId="0" fillId="3" borderId="19" xfId="0" applyFill="1" applyBorder="1" applyAlignment="1">
      <alignment wrapText="1"/>
    </xf>
    <xf numFmtId="0" fontId="2" fillId="4" borderId="20" xfId="0" applyFont="1" applyFill="1" applyBorder="1" applyAlignment="1">
      <alignment wrapText="1"/>
    </xf>
    <xf numFmtId="0" fontId="0" fillId="2" borderId="21" xfId="0" applyFont="1"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1" xfId="0" applyFill="1" applyBorder="1" applyAlignment="1">
      <alignment wrapText="1"/>
    </xf>
    <xf numFmtId="0" fontId="0" fillId="2" borderId="22" xfId="0" applyFont="1" applyFill="1" applyBorder="1" applyAlignment="1">
      <alignment wrapText="1"/>
    </xf>
    <xf numFmtId="0" fontId="0" fillId="2" borderId="24" xfId="0" applyFill="1" applyBorder="1" applyAlignment="1">
      <alignment wrapText="1"/>
    </xf>
    <xf numFmtId="0" fontId="8" fillId="3" borderId="25" xfId="20" applyFill="1" applyBorder="1" applyAlignment="1">
      <alignment/>
    </xf>
    <xf numFmtId="0" fontId="0" fillId="3" borderId="26" xfId="0" applyFill="1" applyBorder="1" applyAlignment="1">
      <alignment wrapText="1"/>
    </xf>
    <xf numFmtId="0" fontId="0" fillId="3" borderId="22" xfId="0" applyFill="1" applyBorder="1" applyAlignment="1">
      <alignment wrapText="1"/>
    </xf>
    <xf numFmtId="0" fontId="0" fillId="3" borderId="23" xfId="0" applyFill="1" applyBorder="1" applyAlignment="1">
      <alignment wrapText="1"/>
    </xf>
    <xf numFmtId="0" fontId="0" fillId="3" borderId="21" xfId="0" applyFill="1" applyBorder="1" applyAlignment="1">
      <alignment wrapText="1"/>
    </xf>
    <xf numFmtId="0" fontId="0" fillId="3" borderId="27" xfId="0" applyFill="1" applyBorder="1" applyAlignment="1">
      <alignment wrapText="1"/>
    </xf>
    <xf numFmtId="0" fontId="0" fillId="3" borderId="28" xfId="0" applyFill="1" applyBorder="1" applyAlignment="1">
      <alignment wrapText="1"/>
    </xf>
    <xf numFmtId="0" fontId="0" fillId="2" borderId="29" xfId="0" applyFill="1" applyBorder="1" applyAlignment="1">
      <alignment/>
    </xf>
    <xf numFmtId="0" fontId="0" fillId="3" borderId="29" xfId="0" applyFill="1" applyBorder="1" applyAlignment="1">
      <alignment/>
    </xf>
    <xf numFmtId="0" fontId="0" fillId="3" borderId="25" xfId="0" applyFill="1" applyBorder="1" applyAlignment="1">
      <alignment/>
    </xf>
    <xf numFmtId="0" fontId="0" fillId="2" borderId="30" xfId="0" applyFont="1" applyFill="1" applyBorder="1" applyAlignment="1">
      <alignment/>
    </xf>
    <xf numFmtId="0" fontId="2" fillId="4" borderId="31" xfId="0" applyFont="1" applyFill="1" applyBorder="1" applyAlignment="1">
      <alignment/>
    </xf>
    <xf numFmtId="0" fontId="0" fillId="2" borderId="30" xfId="0" applyFill="1" applyBorder="1" applyAlignment="1">
      <alignment/>
    </xf>
    <xf numFmtId="0" fontId="0" fillId="2" borderId="25" xfId="0" applyFill="1" applyBorder="1" applyAlignment="1">
      <alignment/>
    </xf>
    <xf numFmtId="0" fontId="0" fillId="3" borderId="30" xfId="0" applyFill="1" applyBorder="1" applyAlignment="1">
      <alignment/>
    </xf>
    <xf numFmtId="0" fontId="0" fillId="2" borderId="32" xfId="0" applyFill="1" applyBorder="1" applyAlignment="1">
      <alignment/>
    </xf>
    <xf numFmtId="0" fontId="0" fillId="2" borderId="10" xfId="0" applyFill="1" applyBorder="1" applyAlignment="1">
      <alignment wrapText="1"/>
    </xf>
    <xf numFmtId="0" fontId="0" fillId="3" borderId="33" xfId="0" applyFill="1" applyBorder="1" applyAlignment="1">
      <alignment/>
    </xf>
    <xf numFmtId="0" fontId="8" fillId="2" borderId="29" xfId="20" applyFill="1" applyBorder="1" applyAlignment="1">
      <alignment/>
    </xf>
    <xf numFmtId="0" fontId="10" fillId="0" borderId="0" xfId="0" applyFont="1" applyAlignment="1">
      <alignment wrapText="1"/>
    </xf>
    <xf numFmtId="0" fontId="0" fillId="3" borderId="19" xfId="0" applyFont="1" applyFill="1" applyBorder="1" applyAlignment="1">
      <alignment wrapText="1"/>
    </xf>
    <xf numFmtId="0" fontId="8" fillId="3" borderId="29" xfId="20" applyFill="1" applyBorder="1" applyAlignment="1">
      <alignment/>
    </xf>
    <xf numFmtId="165" fontId="10" fillId="0" borderId="0" xfId="0" applyNumberFormat="1" applyFont="1" applyAlignment="1">
      <alignment horizontal="left" wrapText="1"/>
    </xf>
    <xf numFmtId="0" fontId="0" fillId="2" borderId="18" xfId="0" applyFill="1" applyBorder="1" applyAlignment="1">
      <alignment wrapText="1"/>
    </xf>
    <xf numFmtId="0" fontId="0" fillId="2" borderId="27" xfId="0" applyFill="1" applyBorder="1" applyAlignment="1">
      <alignment wrapText="1"/>
    </xf>
    <xf numFmtId="0" fontId="8" fillId="2" borderId="33" xfId="20" applyFill="1" applyBorder="1" applyAlignment="1">
      <alignment wrapText="1"/>
    </xf>
    <xf numFmtId="0" fontId="0" fillId="5" borderId="0" xfId="0" applyFont="1" applyFill="1" applyAlignment="1">
      <alignment wrapText="1"/>
    </xf>
    <xf numFmtId="0" fontId="0" fillId="0" borderId="0" xfId="0" applyAlignment="1">
      <alignment wrapText="1"/>
    </xf>
    <xf numFmtId="164" fontId="0" fillId="2" borderId="10" xfId="0" applyNumberFormat="1" applyFill="1" applyBorder="1" applyAlignment="1">
      <alignment/>
    </xf>
    <xf numFmtId="0" fontId="0" fillId="2" borderId="10" xfId="0" applyFill="1" applyBorder="1" applyAlignment="1">
      <alignment wrapText="1"/>
    </xf>
    <xf numFmtId="0" fontId="0" fillId="2" borderId="27" xfId="0" applyFill="1" applyBorder="1" applyAlignment="1">
      <alignment wrapText="1"/>
    </xf>
    <xf numFmtId="0" fontId="0" fillId="2" borderId="34" xfId="0" applyFill="1" applyBorder="1" applyAlignment="1">
      <alignment wrapText="1"/>
    </xf>
    <xf numFmtId="0" fontId="0" fillId="2" borderId="28" xfId="0" applyFill="1" applyBorder="1" applyAlignment="1">
      <alignment wrapText="1"/>
    </xf>
    <xf numFmtId="0" fontId="2" fillId="2" borderId="35" xfId="0" applyFont="1" applyFill="1" applyBorder="1" applyAlignment="1">
      <alignment vertical="center" textRotation="90"/>
    </xf>
    <xf numFmtId="0" fontId="2" fillId="2" borderId="36" xfId="0" applyFont="1" applyFill="1" applyBorder="1" applyAlignment="1">
      <alignment vertical="center" textRotation="90"/>
    </xf>
    <xf numFmtId="0" fontId="0" fillId="2" borderId="36" xfId="0" applyFill="1" applyBorder="1" applyAlignment="1">
      <alignment/>
    </xf>
    <xf numFmtId="0" fontId="0" fillId="2" borderId="37" xfId="0" applyFill="1" applyBorder="1" applyAlignment="1">
      <alignment/>
    </xf>
    <xf numFmtId="0" fontId="2" fillId="3" borderId="38" xfId="0" applyFont="1" applyFill="1" applyBorder="1" applyAlignment="1">
      <alignment vertical="center" textRotation="90"/>
    </xf>
    <xf numFmtId="0" fontId="2" fillId="3" borderId="36" xfId="0" applyFont="1" applyFill="1" applyBorder="1" applyAlignment="1">
      <alignment vertical="center" textRotation="90"/>
    </xf>
    <xf numFmtId="0" fontId="0" fillId="3" borderId="39" xfId="0" applyFill="1" applyBorder="1" applyAlignment="1">
      <alignment vertical="center" textRotation="90"/>
    </xf>
    <xf numFmtId="0" fontId="2" fillId="0" borderId="0" xfId="0" applyFont="1" applyAlignment="1">
      <alignment horizontal="right" wrapText="1"/>
    </xf>
    <xf numFmtId="0" fontId="0" fillId="2" borderId="18" xfId="0" applyFill="1" applyBorder="1" applyAlignment="1">
      <alignment wrapText="1"/>
    </xf>
    <xf numFmtId="0" fontId="0" fillId="2" borderId="10" xfId="0" applyFill="1" applyBorder="1" applyAlignment="1">
      <alignment/>
    </xf>
    <xf numFmtId="0" fontId="0" fillId="2" borderId="2" xfId="0" applyFill="1" applyBorder="1" applyAlignment="1">
      <alignment/>
    </xf>
    <xf numFmtId="0" fontId="3" fillId="0" borderId="0" xfId="0" applyFont="1" applyAlignment="1">
      <alignment horizontal="right" wrapText="1"/>
    </xf>
    <xf numFmtId="0" fontId="8" fillId="2" borderId="30" xfId="20" applyFill="1" applyBorder="1" applyAlignment="1">
      <alignment wrapText="1"/>
    </xf>
    <xf numFmtId="0" fontId="0" fillId="2" borderId="2" xfId="0" applyFill="1" applyBorder="1" applyAlignment="1">
      <alignment wrapText="1"/>
    </xf>
    <xf numFmtId="164" fontId="0" fillId="2" borderId="2" xfId="0" applyNumberFormat="1" applyFill="1" applyBorder="1" applyAlignment="1">
      <alignment/>
    </xf>
    <xf numFmtId="0" fontId="0" fillId="2" borderId="40" xfId="0" applyFill="1" applyBorder="1" applyAlignment="1">
      <alignment wrapText="1"/>
    </xf>
    <xf numFmtId="0" fontId="0" fillId="2" borderId="10" xfId="0" applyFill="1" applyBorder="1" applyAlignment="1">
      <alignment/>
    </xf>
    <xf numFmtId="0" fontId="0" fillId="2" borderId="33" xfId="0" applyFill="1" applyBorder="1" applyAlignment="1">
      <alignment/>
    </xf>
    <xf numFmtId="0" fontId="0" fillId="2" borderId="41" xfId="0" applyFill="1" applyBorder="1" applyAlignment="1">
      <alignment/>
    </xf>
    <xf numFmtId="22" fontId="0" fillId="0" borderId="0" xfId="0" applyNumberForma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9</xdr:row>
      <xdr:rowOff>0</xdr:rowOff>
    </xdr:from>
    <xdr:to>
      <xdr:col>2</xdr:col>
      <xdr:colOff>371475</xdr:colOff>
      <xdr:row>9</xdr:row>
      <xdr:rowOff>133350</xdr:rowOff>
    </xdr:to>
    <xdr:pic>
      <xdr:nvPicPr>
        <xdr:cNvPr id="1" name="CheckBox1"/>
        <xdr:cNvPicPr preferRelativeResize="1">
          <a:picLocks noChangeAspect="1"/>
        </xdr:cNvPicPr>
      </xdr:nvPicPr>
      <xdr:blipFill>
        <a:blip r:embed="rId1"/>
        <a:stretch>
          <a:fillRect/>
        </a:stretch>
      </xdr:blipFill>
      <xdr:spPr>
        <a:xfrm>
          <a:off x="3638550" y="2095500"/>
          <a:ext cx="171450" cy="133350"/>
        </a:xfrm>
        <a:prstGeom prst="rect">
          <a:avLst/>
        </a:prstGeom>
        <a:noFill/>
        <a:ln w="9525" cmpd="sng">
          <a:noFill/>
        </a:ln>
      </xdr:spPr>
    </xdr:pic>
    <xdr:clientData/>
  </xdr:twoCellAnchor>
  <xdr:twoCellAnchor editAs="oneCell">
    <xdr:from>
      <xdr:col>2</xdr:col>
      <xdr:colOff>190500</xdr:colOff>
      <xdr:row>9</xdr:row>
      <xdr:rowOff>57150</xdr:rowOff>
    </xdr:from>
    <xdr:to>
      <xdr:col>2</xdr:col>
      <xdr:colOff>361950</xdr:colOff>
      <xdr:row>9</xdr:row>
      <xdr:rowOff>190500</xdr:rowOff>
    </xdr:to>
    <xdr:pic>
      <xdr:nvPicPr>
        <xdr:cNvPr id="2" name="CheckBox2"/>
        <xdr:cNvPicPr preferRelativeResize="1">
          <a:picLocks noChangeAspect="1"/>
        </xdr:cNvPicPr>
      </xdr:nvPicPr>
      <xdr:blipFill>
        <a:blip r:embed="rId1"/>
        <a:stretch>
          <a:fillRect/>
        </a:stretch>
      </xdr:blipFill>
      <xdr:spPr>
        <a:xfrm>
          <a:off x="3629025" y="2152650"/>
          <a:ext cx="171450" cy="133350"/>
        </a:xfrm>
        <a:prstGeom prst="rect">
          <a:avLst/>
        </a:prstGeom>
        <a:noFill/>
        <a:ln w="9525" cmpd="sng">
          <a:noFill/>
        </a:ln>
      </xdr:spPr>
    </xdr:pic>
    <xdr:clientData/>
  </xdr:twoCellAnchor>
  <xdr:twoCellAnchor editAs="oneCell">
    <xdr:from>
      <xdr:col>2</xdr:col>
      <xdr:colOff>190500</xdr:colOff>
      <xdr:row>10</xdr:row>
      <xdr:rowOff>66675</xdr:rowOff>
    </xdr:from>
    <xdr:to>
      <xdr:col>2</xdr:col>
      <xdr:colOff>361950</xdr:colOff>
      <xdr:row>10</xdr:row>
      <xdr:rowOff>200025</xdr:rowOff>
    </xdr:to>
    <xdr:pic>
      <xdr:nvPicPr>
        <xdr:cNvPr id="3" name="CheckBox3"/>
        <xdr:cNvPicPr preferRelativeResize="1">
          <a:picLocks noChangeAspect="1"/>
        </xdr:cNvPicPr>
      </xdr:nvPicPr>
      <xdr:blipFill>
        <a:blip r:embed="rId1"/>
        <a:stretch>
          <a:fillRect/>
        </a:stretch>
      </xdr:blipFill>
      <xdr:spPr>
        <a:xfrm>
          <a:off x="3629025" y="2390775"/>
          <a:ext cx="171450" cy="133350"/>
        </a:xfrm>
        <a:prstGeom prst="rect">
          <a:avLst/>
        </a:prstGeom>
        <a:noFill/>
        <a:ln w="9525" cmpd="sng">
          <a:noFill/>
        </a:ln>
      </xdr:spPr>
    </xdr:pic>
    <xdr:clientData/>
  </xdr:twoCellAnchor>
  <xdr:twoCellAnchor editAs="oneCell">
    <xdr:from>
      <xdr:col>2</xdr:col>
      <xdr:colOff>190500</xdr:colOff>
      <xdr:row>11</xdr:row>
      <xdr:rowOff>85725</xdr:rowOff>
    </xdr:from>
    <xdr:to>
      <xdr:col>2</xdr:col>
      <xdr:colOff>361950</xdr:colOff>
      <xdr:row>11</xdr:row>
      <xdr:rowOff>219075</xdr:rowOff>
    </xdr:to>
    <xdr:pic>
      <xdr:nvPicPr>
        <xdr:cNvPr id="4" name="CheckBox4"/>
        <xdr:cNvPicPr preferRelativeResize="1">
          <a:picLocks noChangeAspect="1"/>
        </xdr:cNvPicPr>
      </xdr:nvPicPr>
      <xdr:blipFill>
        <a:blip r:embed="rId1"/>
        <a:stretch>
          <a:fillRect/>
        </a:stretch>
      </xdr:blipFill>
      <xdr:spPr>
        <a:xfrm>
          <a:off x="3629025" y="2628900"/>
          <a:ext cx="171450" cy="133350"/>
        </a:xfrm>
        <a:prstGeom prst="rect">
          <a:avLst/>
        </a:prstGeom>
        <a:noFill/>
        <a:ln w="9525" cmpd="sng">
          <a:noFill/>
        </a:ln>
      </xdr:spPr>
    </xdr:pic>
    <xdr:clientData/>
  </xdr:twoCellAnchor>
  <xdr:twoCellAnchor editAs="oneCell">
    <xdr:from>
      <xdr:col>2</xdr:col>
      <xdr:colOff>190500</xdr:colOff>
      <xdr:row>21</xdr:row>
      <xdr:rowOff>47625</xdr:rowOff>
    </xdr:from>
    <xdr:to>
      <xdr:col>2</xdr:col>
      <xdr:colOff>361950</xdr:colOff>
      <xdr:row>21</xdr:row>
      <xdr:rowOff>180975</xdr:rowOff>
    </xdr:to>
    <xdr:pic>
      <xdr:nvPicPr>
        <xdr:cNvPr id="5" name="CheckBox5"/>
        <xdr:cNvPicPr preferRelativeResize="1">
          <a:picLocks noChangeAspect="1"/>
        </xdr:cNvPicPr>
      </xdr:nvPicPr>
      <xdr:blipFill>
        <a:blip r:embed="rId1"/>
        <a:stretch>
          <a:fillRect/>
        </a:stretch>
      </xdr:blipFill>
      <xdr:spPr>
        <a:xfrm>
          <a:off x="3629025" y="4867275"/>
          <a:ext cx="171450" cy="133350"/>
        </a:xfrm>
        <a:prstGeom prst="rect">
          <a:avLst/>
        </a:prstGeom>
        <a:noFill/>
        <a:ln w="9525" cmpd="sng">
          <a:noFill/>
        </a:ln>
      </xdr:spPr>
    </xdr:pic>
    <xdr:clientData/>
  </xdr:twoCellAnchor>
  <xdr:twoCellAnchor editAs="oneCell">
    <xdr:from>
      <xdr:col>2</xdr:col>
      <xdr:colOff>190500</xdr:colOff>
      <xdr:row>14</xdr:row>
      <xdr:rowOff>28575</xdr:rowOff>
    </xdr:from>
    <xdr:to>
      <xdr:col>2</xdr:col>
      <xdr:colOff>361950</xdr:colOff>
      <xdr:row>14</xdr:row>
      <xdr:rowOff>238125</xdr:rowOff>
    </xdr:to>
    <xdr:pic>
      <xdr:nvPicPr>
        <xdr:cNvPr id="6" name="CheckBox6"/>
        <xdr:cNvPicPr preferRelativeResize="1">
          <a:picLocks noChangeAspect="1"/>
        </xdr:cNvPicPr>
      </xdr:nvPicPr>
      <xdr:blipFill>
        <a:blip r:embed="rId2"/>
        <a:stretch>
          <a:fillRect/>
        </a:stretch>
      </xdr:blipFill>
      <xdr:spPr>
        <a:xfrm>
          <a:off x="3629025" y="3438525"/>
          <a:ext cx="171450" cy="2095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F1:F87" totalsRowShown="0">
  <autoFilter ref="F1:F87"/>
  <tableColumns count="1">
    <tableColumn id="1" name="Suggested Supplier"/>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i1.co.uk/avmtx.html" TargetMode="External" /><Relationship Id="rId2" Type="http://schemas.openxmlformats.org/officeDocument/2006/relationships/hyperlink" Target="http://www.australianmonitor.com.au/AM/amis_ic2.html#AMIS120XL" TargetMode="External" /><Relationship Id="rId3" Type="http://schemas.openxmlformats.org/officeDocument/2006/relationships/hyperlink" Target="http://www.wacom.com.au/products/cintiq/DTI520/DTI520.html" TargetMode="External" /><Relationship Id="rId4" Type="http://schemas.openxmlformats.org/officeDocument/2006/relationships/hyperlink" Target="http://www.mitsubishi-electric.com.au/PRODUCTS/PROJ/XD490U.htm" TargetMode="External" /><Relationship Id="rId5" Type="http://schemas.openxmlformats.org/officeDocument/2006/relationships/hyperlink" Target="http://www.lpmorgan.com.au/products/ceiling_mounts/skyhook.htm" TargetMode="External" /><Relationship Id="rId6" Type="http://schemas.openxmlformats.org/officeDocument/2006/relationships/hyperlink" Target="http://au.lge.com/md/product/prodcategorylist.do?actType=detail&amp;currPage=1&amp;categoryId=1000000138&amp;parentCategoryId=0200000606&amp;categoryLevel=4&amp;productId=1100000684" TargetMode="External" /><Relationship Id="rId7" Type="http://schemas.openxmlformats.org/officeDocument/2006/relationships/hyperlink" Target="http://www.atdec.com/netscape/12-22__wall_mount.html" TargetMode="External" /><Relationship Id="rId8" Type="http://schemas.openxmlformats.org/officeDocument/2006/relationships/hyperlink" Target="http://comsol.com.au/prodmore.asp?id=UE-102-5&amp;refer=/proddetail.asp?l2=160" TargetMode="External" /><Relationship Id="rId9" Type="http://schemas.openxmlformats.org/officeDocument/2006/relationships/hyperlink" Target="http://www.mitsubishi-electric.com.au/PRODUCTS/COMPP/TFT/UX21LCD.htm" TargetMode="External" /><Relationship Id="rId10" Type="http://schemas.openxmlformats.org/officeDocument/2006/relationships/hyperlink" Target="http://www.ieiworld.com/en/product_IPC.asp?model=IVC-200G" TargetMode="External" /><Relationship Id="rId11" Type="http://schemas.openxmlformats.org/officeDocument/2006/relationships/hyperlink" Target="http://www.clearone.com/products/product.php?cat=4&amp;prod=17" TargetMode="External" /><Relationship Id="rId12" Type="http://schemas.openxmlformats.org/officeDocument/2006/relationships/hyperlink" Target="http://www.canon.com.au/products/visual/multimedia/network_video_solutions/vcc50i.html" TargetMode="External" /><Relationship Id="rId13" Type="http://schemas.openxmlformats.org/officeDocument/2006/relationships/hyperlink" Target="http://www.maprak.com.au/chairs/" TargetMode="External" /><Relationship Id="rId14" Type="http://schemas.openxmlformats.org/officeDocument/2006/relationships/table" Target="../tables/table1.x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pmorgan.com.au/" TargetMode="External" /><Relationship Id="rId2" Type="http://schemas.openxmlformats.org/officeDocument/2006/relationships/hyperlink" Target="http://www.seton.net.au/" TargetMode="External" /><Relationship Id="rId3" Type="http://schemas.openxmlformats.org/officeDocument/2006/relationships/hyperlink" Target="http://www.rittal.com.au/" TargetMode="External" /><Relationship Id="rId4" Type="http://schemas.openxmlformats.org/officeDocument/2006/relationships/hyperlink" Target="http://www.nti1.com/intldist.html" TargetMode="External" /><Relationship Id="rId5" Type="http://schemas.openxmlformats.org/officeDocument/2006/relationships/hyperlink" Target="http://www.techbuy.com.au/" TargetMode="External" /><Relationship Id="rId6" Type="http://schemas.openxmlformats.org/officeDocument/2006/relationships/hyperlink" Target="http://www.pioneercomputers.com.au/" TargetMode="External" /><Relationship Id="rId7" Type="http://schemas.openxmlformats.org/officeDocument/2006/relationships/hyperlink" Target="http://www.lindy.com.au/" TargetMode="External" /><Relationship Id="rId8" Type="http://schemas.openxmlformats.org/officeDocument/2006/relationships/hyperlink" Target="http://www.dse.com.au/" TargetMode="External" /><Relationship Id="rId9" Type="http://schemas.openxmlformats.org/officeDocument/2006/relationships/hyperlink" Target="http://www.computershop888.com.au/" TargetMode="External" /><Relationship Id="rId10" Type="http://schemas.openxmlformats.org/officeDocument/2006/relationships/hyperlink" Target="http://www.voiceperfect.com.au/" TargetMode="External" /><Relationship Id="rId11" Type="http://schemas.openxmlformats.org/officeDocument/2006/relationships/hyperlink" Target="http://www.unistrut.com.au/" TargetMode="External" /><Relationship Id="rId12" Type="http://schemas.openxmlformats.org/officeDocument/2006/relationships/hyperlink" Target="http://www.ivision.com.au/" TargetMode="External" /><Relationship Id="rId13" Type="http://schemas.openxmlformats.org/officeDocument/2006/relationships/hyperlink" Target="http://www.leedall.com.au/" TargetMode="External" /><Relationship Id="rId14" Type="http://schemas.openxmlformats.org/officeDocument/2006/relationships/hyperlink" Target="http://www.derringers.com.au/" TargetMode="External" /><Relationship Id="rId15" Type="http://schemas.openxmlformats.org/officeDocument/2006/relationships/hyperlink" Target="http://www.maprak.com.au/" TargetMode="External" /><Relationship Id="rId16" Type="http://schemas.openxmlformats.org/officeDocument/2006/relationships/hyperlink" Target="http://au.farnell.com/jsp/home/homepage.jsp" TargetMode="External" /><Relationship Id="rId17" Type="http://schemas.openxmlformats.org/officeDocument/2006/relationships/hyperlink" Target="http://www.jaycar.com.au/" TargetMode="External" /><Relationship Id="rId18" Type="http://schemas.openxmlformats.org/officeDocument/2006/relationships/hyperlink" Target="http://www.vantagegvt.com/" TargetMode="External" /><Relationship Id="rId19" Type="http://schemas.openxmlformats.org/officeDocument/2006/relationships/hyperlink" Target="http://www.digitalcameras.com.au/" TargetMode="External" /><Relationship Id="rId20" Type="http://schemas.openxmlformats.org/officeDocument/2006/relationships/hyperlink" Target="http://www.icp-australia.com.au/" TargetMode="External" /><Relationship Id="rId21" Type="http://schemas.openxmlformats.org/officeDocument/2006/relationships/hyperlink" Target="http://www.bluechip.com.au/" TargetMode="External" /><Relationship Id="rId22" Type="http://schemas.openxmlformats.org/officeDocument/2006/relationships/hyperlink" Target="http://www.av-central.com.au/" TargetMode="External" /></Relationships>
</file>

<file path=xl/worksheets/sheet1.xml><?xml version="1.0" encoding="utf-8"?>
<worksheet xmlns="http://schemas.openxmlformats.org/spreadsheetml/2006/main" xmlns:r="http://schemas.openxmlformats.org/officeDocument/2006/relationships">
  <sheetPr codeName="Sheet1"/>
  <dimension ref="A1:D27"/>
  <sheetViews>
    <sheetView workbookViewId="0" topLeftCell="A1">
      <selection activeCell="G11" sqref="G11"/>
    </sheetView>
  </sheetViews>
  <sheetFormatPr defaultColWidth="9.140625" defaultRowHeight="12.75"/>
  <cols>
    <col min="1" max="1" width="5.00390625" style="0" customWidth="1"/>
    <col min="2" max="2" width="46.57421875" style="3" customWidth="1"/>
    <col min="3" max="3" width="7.28125" style="0" customWidth="1"/>
    <col min="4" max="4" width="6.140625" style="69" customWidth="1"/>
  </cols>
  <sheetData>
    <row r="1" spans="1:4" ht="18.75">
      <c r="A1" s="73"/>
      <c r="B1" s="74" t="s">
        <v>161</v>
      </c>
      <c r="C1" s="73"/>
      <c r="D1" s="75"/>
    </row>
    <row r="2" spans="1:4" ht="46.5" customHeight="1">
      <c r="A2" s="64"/>
      <c r="B2" s="111" t="s">
        <v>162</v>
      </c>
      <c r="C2" s="112"/>
      <c r="D2" s="68"/>
    </row>
    <row r="3" spans="1:4" ht="12.75" customHeight="1">
      <c r="A3" s="64"/>
      <c r="B3" s="66"/>
      <c r="C3" s="64"/>
      <c r="D3" s="68"/>
    </row>
    <row r="4" spans="1:4" ht="15" customHeight="1">
      <c r="A4" s="64"/>
      <c r="B4" s="67" t="s">
        <v>2</v>
      </c>
      <c r="C4" s="71">
        <v>3</v>
      </c>
      <c r="D4" s="68"/>
    </row>
    <row r="5" spans="1:4" ht="17.25" customHeight="1">
      <c r="A5" s="64"/>
      <c r="B5" s="67" t="s">
        <v>1</v>
      </c>
      <c r="C5" s="71">
        <v>10</v>
      </c>
      <c r="D5" s="68"/>
    </row>
    <row r="6" spans="1:4" ht="19.5" customHeight="1">
      <c r="A6" s="64"/>
      <c r="B6" s="66"/>
      <c r="C6" s="72"/>
      <c r="D6" s="68"/>
    </row>
    <row r="7" spans="1:4" ht="15.75">
      <c r="A7" s="64"/>
      <c r="B7" s="70" t="s">
        <v>4</v>
      </c>
      <c r="C7" s="72"/>
      <c r="D7" s="68"/>
    </row>
    <row r="8" spans="1:4" ht="12.75" customHeight="1">
      <c r="A8" s="64"/>
      <c r="B8" s="65" t="s">
        <v>163</v>
      </c>
      <c r="C8" s="72"/>
      <c r="D8" s="68"/>
    </row>
    <row r="9" spans="1:4" ht="6.75" customHeight="1">
      <c r="A9" s="64"/>
      <c r="B9" s="65"/>
      <c r="C9" s="72"/>
      <c r="D9" s="68"/>
    </row>
    <row r="10" spans="1:4" ht="18" customHeight="1">
      <c r="A10" s="64"/>
      <c r="B10" s="67" t="s">
        <v>5</v>
      </c>
      <c r="C10" s="71"/>
      <c r="D10" s="68" t="b">
        <v>0</v>
      </c>
    </row>
    <row r="11" spans="1:4" ht="17.25" customHeight="1">
      <c r="A11" s="64"/>
      <c r="B11" s="67" t="s">
        <v>6</v>
      </c>
      <c r="C11" s="71"/>
      <c r="D11" s="68" t="b">
        <v>0</v>
      </c>
    </row>
    <row r="12" spans="1:4" ht="26.25" customHeight="1">
      <c r="A12" s="64"/>
      <c r="B12" s="67" t="s">
        <v>139</v>
      </c>
      <c r="C12" s="71"/>
      <c r="D12" s="68" t="b">
        <v>0</v>
      </c>
    </row>
    <row r="13" spans="1:4" ht="16.5" customHeight="1">
      <c r="A13" s="64"/>
      <c r="B13" s="67" t="s">
        <v>155</v>
      </c>
      <c r="C13" s="71">
        <v>4</v>
      </c>
      <c r="D13" s="68"/>
    </row>
    <row r="14" spans="1:4" ht="25.5">
      <c r="A14" s="64"/>
      <c r="B14" s="67" t="s">
        <v>156</v>
      </c>
      <c r="C14" s="71">
        <v>2</v>
      </c>
      <c r="D14" s="68"/>
    </row>
    <row r="15" spans="1:4" ht="19.5" customHeight="1">
      <c r="A15" s="64"/>
      <c r="B15" s="67" t="s">
        <v>269</v>
      </c>
      <c r="C15" s="71"/>
      <c r="D15" s="68" t="b">
        <v>0</v>
      </c>
    </row>
    <row r="16" spans="1:4" ht="17.25" customHeight="1">
      <c r="A16" s="64"/>
      <c r="B16" s="66"/>
      <c r="C16" s="72"/>
      <c r="D16" s="68"/>
    </row>
    <row r="17" spans="1:4" ht="15" customHeight="1">
      <c r="A17" s="64"/>
      <c r="B17" s="67" t="s">
        <v>157</v>
      </c>
      <c r="C17" s="71">
        <v>2</v>
      </c>
      <c r="D17" s="68"/>
    </row>
    <row r="18" spans="1:4" ht="15.75" customHeight="1">
      <c r="A18" s="64"/>
      <c r="B18" s="67" t="s">
        <v>158</v>
      </c>
      <c r="C18" s="71">
        <v>18</v>
      </c>
      <c r="D18" s="68"/>
    </row>
    <row r="19" spans="1:4" ht="15" customHeight="1">
      <c r="A19" s="64"/>
      <c r="B19" s="67" t="s">
        <v>159</v>
      </c>
      <c r="C19" s="71">
        <v>10</v>
      </c>
      <c r="D19" s="68"/>
    </row>
    <row r="20" spans="1:4" ht="15.75" customHeight="1">
      <c r="A20" s="64"/>
      <c r="B20" s="67" t="s">
        <v>160</v>
      </c>
      <c r="C20" s="71">
        <v>10</v>
      </c>
      <c r="D20" s="68"/>
    </row>
    <row r="21" spans="1:4" ht="12.75">
      <c r="A21" s="64"/>
      <c r="B21" s="66"/>
      <c r="C21" s="72"/>
      <c r="D21" s="68"/>
    </row>
    <row r="22" spans="1:4" ht="15.75" customHeight="1">
      <c r="A22" s="64"/>
      <c r="B22" s="67" t="s">
        <v>112</v>
      </c>
      <c r="C22" s="71"/>
      <c r="D22" s="68" t="b">
        <v>0</v>
      </c>
    </row>
    <row r="23" spans="1:4" ht="12.75">
      <c r="A23" s="64"/>
      <c r="B23" s="66"/>
      <c r="C23" s="64"/>
      <c r="D23" s="68"/>
    </row>
    <row r="24" ht="16.5" customHeight="1"/>
    <row r="25" ht="12.75">
      <c r="B25" s="104" t="s">
        <v>282</v>
      </c>
    </row>
    <row r="26" ht="12.75">
      <c r="B26" s="107">
        <v>39003.438680555555</v>
      </c>
    </row>
    <row r="27" ht="12.75">
      <c r="B27" s="137">
        <v>39098.64204861111</v>
      </c>
    </row>
  </sheetData>
  <mergeCells count="1">
    <mergeCell ref="B2:C2"/>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K105"/>
  <sheetViews>
    <sheetView tabSelected="1" workbookViewId="0" topLeftCell="A1">
      <pane ySplit="1" topLeftCell="BM74" activePane="bottomLeft" state="frozen"/>
      <selection pane="topLeft" activeCell="A1" sqref="A1"/>
      <selection pane="bottomLeft" activeCell="C88" sqref="C88"/>
    </sheetView>
  </sheetViews>
  <sheetFormatPr defaultColWidth="9.140625" defaultRowHeight="12.75"/>
  <cols>
    <col min="1" max="1" width="5.8515625" style="0" customWidth="1"/>
    <col min="2" max="2" width="37.7109375" style="3" customWidth="1"/>
    <col min="3" max="3" width="54.7109375" style="3" customWidth="1"/>
    <col min="4" max="4" width="9.421875" style="0" customWidth="1"/>
    <col min="5" max="5" width="10.57421875" style="0" customWidth="1"/>
    <col min="6" max="6" width="22.57421875" style="3" customWidth="1"/>
    <col min="7" max="7" width="19.28125" style="0" customWidth="1"/>
    <col min="8" max="8" width="5.57421875" style="0" customWidth="1"/>
    <col min="9" max="9" width="17.8515625" style="0" customWidth="1"/>
    <col min="10" max="10" width="55.8515625" style="3" customWidth="1"/>
    <col min="11" max="11" width="28.140625" style="0" customWidth="1"/>
  </cols>
  <sheetData>
    <row r="1" spans="1:11" s="1" customFormat="1" ht="24.75" customHeight="1" thickBot="1">
      <c r="A1" s="31"/>
      <c r="B1" s="32" t="s">
        <v>12</v>
      </c>
      <c r="C1" s="33" t="s">
        <v>13</v>
      </c>
      <c r="D1" s="34" t="s">
        <v>24</v>
      </c>
      <c r="E1" s="34" t="s">
        <v>124</v>
      </c>
      <c r="F1" s="33" t="s">
        <v>14</v>
      </c>
      <c r="G1" s="34" t="s">
        <v>36</v>
      </c>
      <c r="H1" s="34" t="s">
        <v>34</v>
      </c>
      <c r="I1" s="34" t="s">
        <v>35</v>
      </c>
      <c r="J1" s="78" t="s">
        <v>15</v>
      </c>
      <c r="K1" s="96" t="s">
        <v>260</v>
      </c>
    </row>
    <row r="2" spans="1:11" s="60" customFormat="1" ht="20.25" customHeight="1">
      <c r="A2" s="118" t="s">
        <v>70</v>
      </c>
      <c r="B2" s="20" t="s">
        <v>0</v>
      </c>
      <c r="C2" s="61"/>
      <c r="D2" s="62"/>
      <c r="E2" s="62"/>
      <c r="F2" s="61"/>
      <c r="G2" s="62"/>
      <c r="H2" s="62"/>
      <c r="I2" s="63">
        <f>SUM(I3:I9)</f>
        <v>13790</v>
      </c>
      <c r="J2" s="79"/>
      <c r="K2" s="95"/>
    </row>
    <row r="3" spans="1:11" ht="25.5">
      <c r="A3" s="119"/>
      <c r="B3" s="21" t="s">
        <v>116</v>
      </c>
      <c r="C3" s="4" t="s">
        <v>271</v>
      </c>
      <c r="D3" s="5"/>
      <c r="E3" s="5"/>
      <c r="F3" s="4" t="s">
        <v>184</v>
      </c>
      <c r="G3" s="41">
        <v>3500</v>
      </c>
      <c r="H3" s="5">
        <f>Form!C4</f>
        <v>3</v>
      </c>
      <c r="I3" s="41">
        <f aca="true" t="shared" si="0" ref="I3:I9">H3*G3</f>
        <v>10500</v>
      </c>
      <c r="J3" s="80"/>
      <c r="K3" s="103" t="s">
        <v>272</v>
      </c>
    </row>
    <row r="4" spans="1:11" ht="12.75">
      <c r="A4" s="119"/>
      <c r="B4" s="21" t="s">
        <v>23</v>
      </c>
      <c r="C4" s="4" t="s">
        <v>117</v>
      </c>
      <c r="D4" s="5"/>
      <c r="E4" s="5"/>
      <c r="F4" s="4" t="s">
        <v>167</v>
      </c>
      <c r="G4" s="41">
        <v>300</v>
      </c>
      <c r="H4" s="5">
        <f>Form!C4</f>
        <v>3</v>
      </c>
      <c r="I4" s="41">
        <f t="shared" si="0"/>
        <v>900</v>
      </c>
      <c r="J4" s="80"/>
      <c r="K4" s="103" t="s">
        <v>273</v>
      </c>
    </row>
    <row r="5" spans="1:11" ht="12.75">
      <c r="A5" s="119"/>
      <c r="B5" s="21" t="s">
        <v>7</v>
      </c>
      <c r="C5" s="4" t="s">
        <v>274</v>
      </c>
      <c r="D5" s="5"/>
      <c r="E5" s="5"/>
      <c r="F5" s="4" t="s">
        <v>191</v>
      </c>
      <c r="G5" s="41">
        <v>820</v>
      </c>
      <c r="H5" s="5">
        <v>1</v>
      </c>
      <c r="I5" s="41">
        <f t="shared" si="0"/>
        <v>820</v>
      </c>
      <c r="J5" s="80" t="s">
        <v>253</v>
      </c>
      <c r="K5" s="103" t="s">
        <v>275</v>
      </c>
    </row>
    <row r="6" spans="1:11" ht="12.75">
      <c r="A6" s="119"/>
      <c r="B6" s="21" t="s">
        <v>8</v>
      </c>
      <c r="C6" s="4" t="s">
        <v>121</v>
      </c>
      <c r="D6" s="5"/>
      <c r="E6" s="5"/>
      <c r="F6" s="4" t="s">
        <v>191</v>
      </c>
      <c r="G6" s="41">
        <v>90</v>
      </c>
      <c r="H6" s="5">
        <v>1</v>
      </c>
      <c r="I6" s="41">
        <f t="shared" si="0"/>
        <v>90</v>
      </c>
      <c r="J6" s="80"/>
      <c r="K6" s="103" t="s">
        <v>276</v>
      </c>
    </row>
    <row r="7" spans="1:11" ht="12.75" customHeight="1">
      <c r="A7" s="119"/>
      <c r="B7" s="126" t="s">
        <v>9</v>
      </c>
      <c r="C7" s="114" t="s">
        <v>294</v>
      </c>
      <c r="D7" s="127"/>
      <c r="E7" s="127"/>
      <c r="F7" s="4"/>
      <c r="G7" s="113">
        <v>1000</v>
      </c>
      <c r="H7" s="127">
        <v>1</v>
      </c>
      <c r="I7" s="113">
        <f t="shared" si="0"/>
        <v>1000</v>
      </c>
      <c r="J7" s="114"/>
      <c r="K7" s="110" t="s">
        <v>261</v>
      </c>
    </row>
    <row r="8" spans="1:11" ht="12.75">
      <c r="A8" s="119"/>
      <c r="B8" s="133"/>
      <c r="C8" s="131"/>
      <c r="D8" s="128"/>
      <c r="E8" s="128"/>
      <c r="F8" s="101"/>
      <c r="G8" s="132"/>
      <c r="H8" s="128"/>
      <c r="I8" s="132"/>
      <c r="J8" s="131"/>
      <c r="K8" s="130"/>
    </row>
    <row r="9" spans="1:11" ht="26.25" thickBot="1">
      <c r="A9" s="119"/>
      <c r="B9" s="22" t="s">
        <v>63</v>
      </c>
      <c r="C9" s="12" t="s">
        <v>122</v>
      </c>
      <c r="D9" s="13"/>
      <c r="E9" s="5"/>
      <c r="F9" s="12" t="s">
        <v>132</v>
      </c>
      <c r="G9" s="42">
        <v>120</v>
      </c>
      <c r="H9" s="13">
        <v>4</v>
      </c>
      <c r="I9" s="52">
        <f t="shared" si="0"/>
        <v>480</v>
      </c>
      <c r="J9" s="81" t="s">
        <v>64</v>
      </c>
      <c r="K9" s="98"/>
    </row>
    <row r="10" spans="1:11" ht="21" customHeight="1">
      <c r="A10" s="119"/>
      <c r="B10" s="20" t="s">
        <v>10</v>
      </c>
      <c r="C10" s="10"/>
      <c r="D10" s="11"/>
      <c r="E10" s="11"/>
      <c r="F10" s="10"/>
      <c r="G10" s="43"/>
      <c r="H10" s="11"/>
      <c r="I10" s="43">
        <f>SUM(I11:I20)</f>
        <v>49210</v>
      </c>
      <c r="J10" s="82"/>
      <c r="K10" s="97"/>
    </row>
    <row r="11" spans="1:11" ht="51">
      <c r="A11" s="119"/>
      <c r="B11" s="21" t="s">
        <v>11</v>
      </c>
      <c r="C11" s="4" t="s">
        <v>145</v>
      </c>
      <c r="D11" s="5">
        <f>IF(E11&gt;20,45,24)</f>
        <v>45</v>
      </c>
      <c r="E11" s="5">
        <f>SUM(E3:E9,E12:E87)</f>
        <v>23</v>
      </c>
      <c r="F11" s="4" t="s">
        <v>171</v>
      </c>
      <c r="G11" s="41">
        <f>IF(E11&gt;20,4500,3000)</f>
        <v>4500</v>
      </c>
      <c r="H11" s="5">
        <v>1</v>
      </c>
      <c r="I11" s="41">
        <f aca="true" t="shared" si="1" ref="I11:I20">H11*G11</f>
        <v>4500</v>
      </c>
      <c r="J11" s="80" t="s">
        <v>123</v>
      </c>
      <c r="K11" s="92"/>
    </row>
    <row r="12" spans="1:11" ht="25.5">
      <c r="A12" s="119"/>
      <c r="B12" s="21" t="s">
        <v>17</v>
      </c>
      <c r="C12" s="4" t="s">
        <v>125</v>
      </c>
      <c r="D12" s="5">
        <v>1</v>
      </c>
      <c r="E12" s="5">
        <f>D12*H12</f>
        <v>1</v>
      </c>
      <c r="F12" s="4"/>
      <c r="G12" s="41">
        <v>1000</v>
      </c>
      <c r="H12" s="5">
        <v>1</v>
      </c>
      <c r="I12" s="41">
        <f t="shared" si="1"/>
        <v>1000</v>
      </c>
      <c r="J12" s="80" t="s">
        <v>254</v>
      </c>
      <c r="K12" s="92"/>
    </row>
    <row r="13" spans="1:11" ht="38.25">
      <c r="A13" s="119"/>
      <c r="B13" s="21" t="s">
        <v>16</v>
      </c>
      <c r="C13" s="4" t="s">
        <v>126</v>
      </c>
      <c r="D13" s="5">
        <v>1</v>
      </c>
      <c r="E13" s="5">
        <f aca="true" t="shared" si="2" ref="E13:E20">D13*H13</f>
        <v>1</v>
      </c>
      <c r="F13" s="4" t="s">
        <v>171</v>
      </c>
      <c r="G13" s="41">
        <v>3600</v>
      </c>
      <c r="H13" s="5">
        <v>1</v>
      </c>
      <c r="I13" s="41">
        <f t="shared" si="1"/>
        <v>3600</v>
      </c>
      <c r="J13" s="80" t="s">
        <v>255</v>
      </c>
      <c r="K13" s="92"/>
    </row>
    <row r="14" spans="1:11" ht="38.25">
      <c r="A14" s="119"/>
      <c r="B14" s="21" t="s">
        <v>18</v>
      </c>
      <c r="C14" s="4" t="str">
        <f>IF(Form!C5&lt;5,"NTI Audio/Video Matrix Switch - 16 inputs x 8 outputs","NTI Audio/Video Matrix Switch - 32 inputs x 16 outputs")</f>
        <v>NTI Audio/Video Matrix Switch - 32 inputs x 16 outputs</v>
      </c>
      <c r="D14" s="5">
        <f>IF(Form!C5&lt;5,3,5)</f>
        <v>5</v>
      </c>
      <c r="E14" s="5">
        <f t="shared" si="2"/>
        <v>5</v>
      </c>
      <c r="F14" s="4" t="s">
        <v>173</v>
      </c>
      <c r="G14" s="41">
        <f>IF(Form!C5&lt;5,10000,28000)</f>
        <v>28000</v>
      </c>
      <c r="H14" s="5">
        <v>1</v>
      </c>
      <c r="I14" s="41">
        <f t="shared" si="1"/>
        <v>28000</v>
      </c>
      <c r="J14" s="80" t="s">
        <v>295</v>
      </c>
      <c r="K14" s="103" t="s">
        <v>265</v>
      </c>
    </row>
    <row r="15" spans="1:11" s="60" customFormat="1" ht="25.5">
      <c r="A15" s="119"/>
      <c r="B15" s="55" t="s">
        <v>19</v>
      </c>
      <c r="C15" s="56" t="s">
        <v>289</v>
      </c>
      <c r="D15" s="57">
        <v>2</v>
      </c>
      <c r="E15" s="57">
        <f>D15*H15</f>
        <v>2</v>
      </c>
      <c r="F15" s="58" t="s">
        <v>290</v>
      </c>
      <c r="G15" s="59">
        <v>600</v>
      </c>
      <c r="H15" s="57">
        <v>1</v>
      </c>
      <c r="I15" s="59">
        <f t="shared" si="1"/>
        <v>600</v>
      </c>
      <c r="J15" s="83"/>
      <c r="K15" s="103" t="s">
        <v>288</v>
      </c>
    </row>
    <row r="16" spans="1:11" ht="63.75">
      <c r="A16" s="119"/>
      <c r="B16" s="21" t="s">
        <v>20</v>
      </c>
      <c r="C16" s="4" t="s">
        <v>239</v>
      </c>
      <c r="D16" s="5">
        <v>2</v>
      </c>
      <c r="E16" s="5">
        <f t="shared" si="2"/>
        <v>2</v>
      </c>
      <c r="F16" s="4" t="s">
        <v>171</v>
      </c>
      <c r="G16" s="41">
        <v>2600</v>
      </c>
      <c r="H16" s="5">
        <v>1</v>
      </c>
      <c r="I16" s="41">
        <f t="shared" si="1"/>
        <v>2600</v>
      </c>
      <c r="J16" s="80" t="s">
        <v>256</v>
      </c>
      <c r="K16" s="92"/>
    </row>
    <row r="17" spans="1:11" ht="38.25">
      <c r="A17" s="119"/>
      <c r="B17" s="21" t="s">
        <v>21</v>
      </c>
      <c r="C17" s="4" t="s">
        <v>240</v>
      </c>
      <c r="D17" s="5">
        <v>2</v>
      </c>
      <c r="E17" s="5">
        <f t="shared" si="2"/>
        <v>2</v>
      </c>
      <c r="F17" s="4" t="s">
        <v>171</v>
      </c>
      <c r="G17" s="41">
        <v>2600</v>
      </c>
      <c r="H17" s="5">
        <v>1</v>
      </c>
      <c r="I17" s="41">
        <f t="shared" si="1"/>
        <v>2600</v>
      </c>
      <c r="J17" s="115" t="s">
        <v>257</v>
      </c>
      <c r="K17" s="92"/>
    </row>
    <row r="18" spans="1:11" ht="25.5">
      <c r="A18" s="119"/>
      <c r="B18" s="21" t="s">
        <v>40</v>
      </c>
      <c r="C18" s="4" t="s">
        <v>130</v>
      </c>
      <c r="D18" s="5"/>
      <c r="E18" s="5"/>
      <c r="F18" s="4" t="s">
        <v>176</v>
      </c>
      <c r="G18" s="41">
        <v>750</v>
      </c>
      <c r="H18" s="5">
        <v>1</v>
      </c>
      <c r="I18" s="41">
        <f t="shared" si="1"/>
        <v>750</v>
      </c>
      <c r="J18" s="116"/>
      <c r="K18" s="92"/>
    </row>
    <row r="19" spans="1:11" ht="25.5">
      <c r="A19" s="119"/>
      <c r="B19" s="21" t="s">
        <v>22</v>
      </c>
      <c r="C19" s="4" t="s">
        <v>259</v>
      </c>
      <c r="D19" s="5">
        <v>2</v>
      </c>
      <c r="E19" s="5">
        <f t="shared" si="2"/>
        <v>4</v>
      </c>
      <c r="F19" s="4" t="s">
        <v>171</v>
      </c>
      <c r="G19" s="41">
        <v>2600</v>
      </c>
      <c r="H19" s="5">
        <f>(Form!C4-1)</f>
        <v>2</v>
      </c>
      <c r="I19" s="41">
        <f t="shared" si="1"/>
        <v>5200</v>
      </c>
      <c r="J19" s="117"/>
      <c r="K19" s="92"/>
    </row>
    <row r="20" spans="1:11" ht="26.25" thickBot="1">
      <c r="A20" s="119"/>
      <c r="B20" s="22" t="s">
        <v>28</v>
      </c>
      <c r="C20" s="12" t="s">
        <v>131</v>
      </c>
      <c r="D20" s="13">
        <v>1</v>
      </c>
      <c r="E20" s="5">
        <f t="shared" si="2"/>
        <v>4</v>
      </c>
      <c r="F20" s="12" t="s">
        <v>135</v>
      </c>
      <c r="G20" s="42">
        <v>90</v>
      </c>
      <c r="H20" s="13">
        <f>Form!C4+1</f>
        <v>4</v>
      </c>
      <c r="I20" s="41">
        <f t="shared" si="1"/>
        <v>360</v>
      </c>
      <c r="J20" s="81" t="s">
        <v>45</v>
      </c>
      <c r="K20" s="98"/>
    </row>
    <row r="21" spans="1:11" ht="21" customHeight="1">
      <c r="A21" s="119"/>
      <c r="B21" s="20" t="s">
        <v>25</v>
      </c>
      <c r="C21" s="10"/>
      <c r="D21" s="11"/>
      <c r="E21" s="11"/>
      <c r="F21" s="10"/>
      <c r="G21" s="43"/>
      <c r="H21" s="11"/>
      <c r="I21" s="43">
        <f>SUM(I22:I26)</f>
        <v>30850</v>
      </c>
      <c r="J21" s="82"/>
      <c r="K21" s="97"/>
    </row>
    <row r="22" spans="1:11" ht="38.25">
      <c r="A22" s="119"/>
      <c r="B22" s="21" t="s">
        <v>26</v>
      </c>
      <c r="C22" s="4" t="s">
        <v>287</v>
      </c>
      <c r="D22" s="5"/>
      <c r="E22" s="5" t="s">
        <v>134</v>
      </c>
      <c r="F22" s="4" t="s">
        <v>180</v>
      </c>
      <c r="G22" s="41">
        <v>1500</v>
      </c>
      <c r="H22" s="5">
        <f>Form!C5</f>
        <v>10</v>
      </c>
      <c r="I22" s="41">
        <f>H22*G22</f>
        <v>15000</v>
      </c>
      <c r="J22" s="80"/>
      <c r="K22" s="103" t="s">
        <v>266</v>
      </c>
    </row>
    <row r="23" spans="1:11" ht="25.5">
      <c r="A23" s="119"/>
      <c r="B23" s="21" t="s">
        <v>27</v>
      </c>
      <c r="C23" s="4" t="s">
        <v>296</v>
      </c>
      <c r="D23" s="5"/>
      <c r="E23" s="5"/>
      <c r="F23" s="4"/>
      <c r="G23" s="41">
        <v>1500</v>
      </c>
      <c r="H23" s="5">
        <f>H22</f>
        <v>10</v>
      </c>
      <c r="I23" s="41">
        <f>H23*G23</f>
        <v>15000</v>
      </c>
      <c r="J23" s="80"/>
      <c r="K23" s="103"/>
    </row>
    <row r="24" spans="1:11" ht="12.75">
      <c r="A24" s="119"/>
      <c r="B24" s="21" t="s">
        <v>29</v>
      </c>
      <c r="C24" s="4" t="s">
        <v>297</v>
      </c>
      <c r="D24" s="5"/>
      <c r="E24" s="5"/>
      <c r="F24" s="4"/>
      <c r="G24" s="41">
        <v>40</v>
      </c>
      <c r="H24" s="5">
        <f>H22</f>
        <v>10</v>
      </c>
      <c r="I24" s="41">
        <f>H24*G24</f>
        <v>400</v>
      </c>
      <c r="J24" s="80"/>
      <c r="K24" s="92"/>
    </row>
    <row r="25" spans="1:11" ht="12.75">
      <c r="A25" s="119"/>
      <c r="B25" s="21" t="s">
        <v>30</v>
      </c>
      <c r="C25" s="4" t="s">
        <v>297</v>
      </c>
      <c r="D25" s="5"/>
      <c r="E25" s="5"/>
      <c r="F25" s="4"/>
      <c r="G25" s="41">
        <v>40</v>
      </c>
      <c r="H25" s="5">
        <f>H22</f>
        <v>10</v>
      </c>
      <c r="I25" s="41">
        <f>H25*G25</f>
        <v>400</v>
      </c>
      <c r="J25" s="80"/>
      <c r="K25" s="92"/>
    </row>
    <row r="26" spans="1:11" ht="26.25" thickBot="1">
      <c r="A26" s="119"/>
      <c r="B26" s="108" t="s">
        <v>32</v>
      </c>
      <c r="C26" s="101"/>
      <c r="D26" s="134"/>
      <c r="E26" s="134"/>
      <c r="F26" s="101"/>
      <c r="G26" s="52">
        <v>5</v>
      </c>
      <c r="H26" s="134">
        <f>H22</f>
        <v>10</v>
      </c>
      <c r="I26" s="52">
        <f>H26*G26</f>
        <v>50</v>
      </c>
      <c r="J26" s="109" t="s">
        <v>33</v>
      </c>
      <c r="K26" s="135"/>
    </row>
    <row r="27" spans="1:11" ht="19.5" customHeight="1">
      <c r="A27" s="119"/>
      <c r="B27" s="20" t="s">
        <v>31</v>
      </c>
      <c r="C27" s="10"/>
      <c r="D27" s="11"/>
      <c r="E27" s="11"/>
      <c r="F27" s="10"/>
      <c r="G27" s="43"/>
      <c r="H27" s="11"/>
      <c r="I27" s="43">
        <f>SUM(I28:I44)</f>
        <v>2764.5</v>
      </c>
      <c r="J27" s="82"/>
      <c r="K27" s="136"/>
    </row>
    <row r="28" spans="1:11" ht="12.75">
      <c r="A28" s="119"/>
      <c r="B28" s="18" t="s">
        <v>46</v>
      </c>
      <c r="C28" s="4" t="s">
        <v>47</v>
      </c>
      <c r="D28" s="5"/>
      <c r="E28" s="5"/>
      <c r="F28" s="4" t="s">
        <v>135</v>
      </c>
      <c r="G28" s="41">
        <v>100</v>
      </c>
      <c r="H28" s="5">
        <f>H3</f>
        <v>3</v>
      </c>
      <c r="I28" s="41">
        <f aca="true" t="shared" si="3" ref="I28:I44">H28*G28</f>
        <v>300</v>
      </c>
      <c r="J28" s="80" t="s">
        <v>43</v>
      </c>
      <c r="K28" s="92"/>
    </row>
    <row r="29" spans="1:11" ht="12.75">
      <c r="A29" s="119"/>
      <c r="B29" s="18" t="s">
        <v>37</v>
      </c>
      <c r="C29" s="4" t="s">
        <v>48</v>
      </c>
      <c r="D29" s="5"/>
      <c r="E29" s="5"/>
      <c r="F29" s="4" t="s">
        <v>135</v>
      </c>
      <c r="G29" s="41">
        <v>100</v>
      </c>
      <c r="H29" s="5">
        <v>1</v>
      </c>
      <c r="I29" s="41">
        <f t="shared" si="3"/>
        <v>100</v>
      </c>
      <c r="J29" s="80" t="s">
        <v>43</v>
      </c>
      <c r="K29" s="92"/>
    </row>
    <row r="30" spans="1:11" ht="25.5">
      <c r="A30" s="119"/>
      <c r="B30" s="18" t="s">
        <v>234</v>
      </c>
      <c r="C30" s="4" t="s">
        <v>235</v>
      </c>
      <c r="D30" s="5"/>
      <c r="E30" s="5"/>
      <c r="F30" s="4" t="s">
        <v>176</v>
      </c>
      <c r="G30" s="41">
        <v>50</v>
      </c>
      <c r="H30" s="5">
        <v>4</v>
      </c>
      <c r="I30" s="41">
        <f t="shared" si="3"/>
        <v>200</v>
      </c>
      <c r="J30" s="80" t="s">
        <v>236</v>
      </c>
      <c r="K30" s="103" t="s">
        <v>277</v>
      </c>
    </row>
    <row r="31" spans="1:11" ht="12.75">
      <c r="A31" s="119"/>
      <c r="B31" s="18" t="s">
        <v>143</v>
      </c>
      <c r="C31" s="4" t="s">
        <v>141</v>
      </c>
      <c r="D31" s="5"/>
      <c r="E31" s="5"/>
      <c r="F31" s="4" t="s">
        <v>135</v>
      </c>
      <c r="G31" s="41">
        <v>10</v>
      </c>
      <c r="H31" s="5">
        <v>2</v>
      </c>
      <c r="I31" s="41">
        <f t="shared" si="3"/>
        <v>20</v>
      </c>
      <c r="J31" s="80" t="s">
        <v>140</v>
      </c>
      <c r="K31" s="92"/>
    </row>
    <row r="32" spans="1:11" ht="38.25">
      <c r="A32" s="119"/>
      <c r="B32" s="18" t="s">
        <v>39</v>
      </c>
      <c r="C32" s="4"/>
      <c r="D32" s="5"/>
      <c r="E32" s="5"/>
      <c r="F32" s="4" t="s">
        <v>135</v>
      </c>
      <c r="G32" s="41">
        <v>30</v>
      </c>
      <c r="H32" s="5">
        <f>2+H19</f>
        <v>4</v>
      </c>
      <c r="I32" s="41">
        <f t="shared" si="3"/>
        <v>120</v>
      </c>
      <c r="J32" s="80" t="s">
        <v>142</v>
      </c>
      <c r="K32" s="92"/>
    </row>
    <row r="33" spans="1:11" ht="12.75">
      <c r="A33" s="119"/>
      <c r="B33" s="18" t="s">
        <v>41</v>
      </c>
      <c r="C33" s="4" t="s">
        <v>50</v>
      </c>
      <c r="D33" s="5"/>
      <c r="E33" s="5"/>
      <c r="F33" s="4" t="s">
        <v>135</v>
      </c>
      <c r="G33" s="41">
        <v>15</v>
      </c>
      <c r="H33" s="5">
        <f>3+H19</f>
        <v>5</v>
      </c>
      <c r="I33" s="41">
        <f t="shared" si="3"/>
        <v>75</v>
      </c>
      <c r="J33" s="80" t="s">
        <v>42</v>
      </c>
      <c r="K33" s="92"/>
    </row>
    <row r="34" spans="1:11" ht="25.5">
      <c r="A34" s="119"/>
      <c r="B34" s="18" t="s">
        <v>41</v>
      </c>
      <c r="C34" s="4" t="s">
        <v>48</v>
      </c>
      <c r="D34" s="5"/>
      <c r="E34" s="5"/>
      <c r="F34" s="4" t="s">
        <v>135</v>
      </c>
      <c r="G34" s="41">
        <v>100</v>
      </c>
      <c r="H34" s="5">
        <f>H22</f>
        <v>10</v>
      </c>
      <c r="I34" s="41">
        <f t="shared" si="3"/>
        <v>1000</v>
      </c>
      <c r="J34" s="80" t="s">
        <v>44</v>
      </c>
      <c r="K34" s="92"/>
    </row>
    <row r="35" spans="1:11" ht="12.75">
      <c r="A35" s="119"/>
      <c r="B35" s="18" t="s">
        <v>55</v>
      </c>
      <c r="C35" s="4" t="s">
        <v>56</v>
      </c>
      <c r="D35" s="5"/>
      <c r="E35" s="5"/>
      <c r="F35" s="4" t="s">
        <v>135</v>
      </c>
      <c r="G35" s="41">
        <v>15</v>
      </c>
      <c r="H35" s="5">
        <f>H20</f>
        <v>4</v>
      </c>
      <c r="I35" s="41">
        <f t="shared" si="3"/>
        <v>60</v>
      </c>
      <c r="J35" s="80" t="s">
        <v>57</v>
      </c>
      <c r="K35" s="92"/>
    </row>
    <row r="36" spans="1:11" ht="12.75">
      <c r="A36" s="119"/>
      <c r="B36" s="18" t="s">
        <v>51</v>
      </c>
      <c r="C36" s="4" t="s">
        <v>50</v>
      </c>
      <c r="D36" s="5"/>
      <c r="E36" s="5"/>
      <c r="F36" s="4" t="s">
        <v>135</v>
      </c>
      <c r="G36" s="41">
        <v>7.5</v>
      </c>
      <c r="H36" s="5">
        <f>H17+H19</f>
        <v>3</v>
      </c>
      <c r="I36" s="41"/>
      <c r="J36" s="80" t="s">
        <v>144</v>
      </c>
      <c r="K36" s="92"/>
    </row>
    <row r="37" spans="1:11" ht="25.5">
      <c r="A37" s="119"/>
      <c r="B37" s="18" t="s">
        <v>51</v>
      </c>
      <c r="C37" s="4" t="s">
        <v>233</v>
      </c>
      <c r="D37" s="5"/>
      <c r="E37" s="5"/>
      <c r="F37" s="4" t="s">
        <v>135</v>
      </c>
      <c r="G37" s="41">
        <v>25</v>
      </c>
      <c r="H37" s="5">
        <f>H23</f>
        <v>10</v>
      </c>
      <c r="I37" s="41">
        <f t="shared" si="3"/>
        <v>250</v>
      </c>
      <c r="J37" s="80" t="s">
        <v>52</v>
      </c>
      <c r="K37" s="92"/>
    </row>
    <row r="38" spans="1:11" ht="12.75">
      <c r="A38" s="119"/>
      <c r="B38" s="18" t="s">
        <v>51</v>
      </c>
      <c r="C38" s="4" t="s">
        <v>53</v>
      </c>
      <c r="D38" s="5"/>
      <c r="E38" s="5"/>
      <c r="F38" s="4" t="s">
        <v>135</v>
      </c>
      <c r="G38" s="41">
        <v>7.5</v>
      </c>
      <c r="H38" s="5">
        <f>H3</f>
        <v>3</v>
      </c>
      <c r="I38" s="41">
        <f t="shared" si="3"/>
        <v>22.5</v>
      </c>
      <c r="J38" s="80" t="s">
        <v>54</v>
      </c>
      <c r="K38" s="92"/>
    </row>
    <row r="39" spans="1:11" ht="12.75">
      <c r="A39" s="119"/>
      <c r="B39" s="18" t="s">
        <v>58</v>
      </c>
      <c r="C39" s="4" t="s">
        <v>59</v>
      </c>
      <c r="D39" s="5"/>
      <c r="E39" s="5"/>
      <c r="F39" s="4" t="s">
        <v>135</v>
      </c>
      <c r="G39" s="41">
        <v>7</v>
      </c>
      <c r="H39" s="5">
        <v>1</v>
      </c>
      <c r="I39" s="41">
        <f t="shared" si="3"/>
        <v>7</v>
      </c>
      <c r="J39" s="80" t="s">
        <v>61</v>
      </c>
      <c r="K39" s="92"/>
    </row>
    <row r="40" spans="1:11" ht="25.5">
      <c r="A40" s="119"/>
      <c r="B40" s="18" t="s">
        <v>58</v>
      </c>
      <c r="C40" s="4" t="s">
        <v>60</v>
      </c>
      <c r="D40" s="5"/>
      <c r="E40" s="5"/>
      <c r="F40" s="4" t="s">
        <v>135</v>
      </c>
      <c r="G40" s="41">
        <v>30</v>
      </c>
      <c r="H40" s="5">
        <f>H3</f>
        <v>3</v>
      </c>
      <c r="I40" s="41">
        <f t="shared" si="3"/>
        <v>90</v>
      </c>
      <c r="J40" s="80" t="s">
        <v>62</v>
      </c>
      <c r="K40" s="92"/>
    </row>
    <row r="41" spans="1:11" ht="63.75">
      <c r="A41" s="119"/>
      <c r="B41" s="18" t="s">
        <v>65</v>
      </c>
      <c r="C41" s="4" t="s">
        <v>66</v>
      </c>
      <c r="D41" s="5"/>
      <c r="E41" s="5"/>
      <c r="F41" s="4" t="s">
        <v>135</v>
      </c>
      <c r="G41" s="41">
        <v>20</v>
      </c>
      <c r="H41" s="5">
        <f>H23</f>
        <v>10</v>
      </c>
      <c r="I41" s="41">
        <f t="shared" si="3"/>
        <v>200</v>
      </c>
      <c r="J41" s="80" t="s">
        <v>71</v>
      </c>
      <c r="K41" s="92"/>
    </row>
    <row r="42" spans="1:11" ht="12.75">
      <c r="A42" s="119"/>
      <c r="B42" s="18" t="s">
        <v>65</v>
      </c>
      <c r="C42" s="4" t="s">
        <v>67</v>
      </c>
      <c r="D42" s="5"/>
      <c r="E42" s="5"/>
      <c r="F42" s="4" t="s">
        <v>135</v>
      </c>
      <c r="G42" s="41">
        <v>5</v>
      </c>
      <c r="H42" s="5">
        <f>2+H19</f>
        <v>4</v>
      </c>
      <c r="I42" s="41">
        <f t="shared" si="3"/>
        <v>20</v>
      </c>
      <c r="J42" s="80" t="s">
        <v>68</v>
      </c>
      <c r="K42" s="92"/>
    </row>
    <row r="43" spans="1:11" ht="25.5">
      <c r="A43" s="120"/>
      <c r="B43" s="18" t="s">
        <v>72</v>
      </c>
      <c r="C43" s="4" t="s">
        <v>76</v>
      </c>
      <c r="D43" s="5"/>
      <c r="E43" s="5"/>
      <c r="F43" s="4" t="s">
        <v>136</v>
      </c>
      <c r="G43" s="41">
        <v>20</v>
      </c>
      <c r="H43" s="5">
        <f>H22</f>
        <v>10</v>
      </c>
      <c r="I43" s="41">
        <f t="shared" si="3"/>
        <v>200</v>
      </c>
      <c r="J43" s="80" t="s">
        <v>77</v>
      </c>
      <c r="K43" s="92"/>
    </row>
    <row r="44" spans="1:11" ht="13.5" thickBot="1">
      <c r="A44" s="121"/>
      <c r="B44" s="35" t="s">
        <v>73</v>
      </c>
      <c r="C44" s="36" t="s">
        <v>74</v>
      </c>
      <c r="D44" s="37"/>
      <c r="E44" s="37"/>
      <c r="F44" s="4" t="s">
        <v>136</v>
      </c>
      <c r="G44" s="44">
        <v>10</v>
      </c>
      <c r="H44" s="37">
        <f>H22</f>
        <v>10</v>
      </c>
      <c r="I44" s="41">
        <f t="shared" si="3"/>
        <v>100</v>
      </c>
      <c r="J44" s="84" t="s">
        <v>75</v>
      </c>
      <c r="K44" s="100"/>
    </row>
    <row r="45" spans="1:11" ht="20.25" customHeight="1" thickTop="1">
      <c r="A45" s="122" t="s">
        <v>78</v>
      </c>
      <c r="B45" s="38" t="s">
        <v>0</v>
      </c>
      <c r="C45" s="39"/>
      <c r="D45" s="40"/>
      <c r="E45" s="40"/>
      <c r="F45" s="39"/>
      <c r="G45" s="45"/>
      <c r="H45" s="40"/>
      <c r="I45" s="45">
        <f>SUM(I46:I48)</f>
        <v>10200</v>
      </c>
      <c r="J45" s="86"/>
      <c r="K45" s="99"/>
    </row>
    <row r="46" spans="1:11" ht="25.5">
      <c r="A46" s="123"/>
      <c r="B46" s="24" t="s">
        <v>81</v>
      </c>
      <c r="C46" s="6" t="s">
        <v>114</v>
      </c>
      <c r="D46" s="7"/>
      <c r="E46" s="7"/>
      <c r="F46" s="6" t="s">
        <v>184</v>
      </c>
      <c r="G46" s="46">
        <v>1100</v>
      </c>
      <c r="H46" s="7">
        <f>Form!C14</f>
        <v>2</v>
      </c>
      <c r="I46" s="46">
        <f>H46*G46</f>
        <v>2200</v>
      </c>
      <c r="J46" s="87"/>
      <c r="K46" s="93"/>
    </row>
    <row r="47" spans="1:11" ht="25.5">
      <c r="A47" s="123"/>
      <c r="B47" s="25" t="s">
        <v>99</v>
      </c>
      <c r="C47" s="6"/>
      <c r="D47" s="7"/>
      <c r="E47" s="7"/>
      <c r="F47" s="6" t="s">
        <v>186</v>
      </c>
      <c r="G47" s="46">
        <v>7000</v>
      </c>
      <c r="H47" s="7">
        <f>IF(Form!D12,1,0)</f>
        <v>0</v>
      </c>
      <c r="I47" s="46">
        <f>H47*G47</f>
        <v>0</v>
      </c>
      <c r="J47" s="87" t="s">
        <v>100</v>
      </c>
      <c r="K47" s="93"/>
    </row>
    <row r="48" spans="1:11" ht="51.75" thickBot="1">
      <c r="A48" s="123"/>
      <c r="B48" s="26" t="s">
        <v>101</v>
      </c>
      <c r="C48" s="16" t="s">
        <v>164</v>
      </c>
      <c r="D48" s="17"/>
      <c r="E48" s="17"/>
      <c r="F48" s="16" t="s">
        <v>194</v>
      </c>
      <c r="G48" s="47">
        <v>2000</v>
      </c>
      <c r="H48" s="17">
        <f>Form!C13</f>
        <v>4</v>
      </c>
      <c r="I48" s="46">
        <f>H48*G48</f>
        <v>8000</v>
      </c>
      <c r="J48" s="88" t="s">
        <v>258</v>
      </c>
      <c r="K48" s="85" t="s">
        <v>278</v>
      </c>
    </row>
    <row r="49" spans="1:11" ht="18.75" customHeight="1">
      <c r="A49" s="123"/>
      <c r="B49" s="23" t="s">
        <v>10</v>
      </c>
      <c r="C49" s="14"/>
      <c r="D49" s="15"/>
      <c r="E49" s="15"/>
      <c r="F49" s="14"/>
      <c r="G49" s="48"/>
      <c r="H49" s="15"/>
      <c r="I49" s="48">
        <f>SUM(I50:I52)</f>
        <v>3990</v>
      </c>
      <c r="J49" s="89"/>
      <c r="K49" s="99"/>
    </row>
    <row r="50" spans="1:11" ht="38.25">
      <c r="A50" s="123"/>
      <c r="B50" s="53" t="s">
        <v>128</v>
      </c>
      <c r="C50" s="29" t="s">
        <v>237</v>
      </c>
      <c r="D50" s="30">
        <v>2</v>
      </c>
      <c r="E50" s="30">
        <f>D50*H50</f>
        <v>2</v>
      </c>
      <c r="F50" s="29" t="s">
        <v>171</v>
      </c>
      <c r="G50" s="50">
        <v>2600</v>
      </c>
      <c r="H50" s="30">
        <f>IF(Form!C13&gt;0,1,0)</f>
        <v>1</v>
      </c>
      <c r="I50" s="50">
        <f>H50*G50</f>
        <v>2600</v>
      </c>
      <c r="J50" s="90" t="s">
        <v>102</v>
      </c>
      <c r="K50" s="93"/>
    </row>
    <row r="51" spans="1:11" ht="12.75">
      <c r="A51" s="123"/>
      <c r="B51" s="54" t="s">
        <v>28</v>
      </c>
      <c r="C51" s="29" t="s">
        <v>131</v>
      </c>
      <c r="D51" s="30"/>
      <c r="E51" s="30"/>
      <c r="F51" s="29" t="s">
        <v>135</v>
      </c>
      <c r="G51" s="50">
        <v>90</v>
      </c>
      <c r="H51" s="30">
        <f>H50</f>
        <v>1</v>
      </c>
      <c r="I51" s="50">
        <f>H51*G51</f>
        <v>90</v>
      </c>
      <c r="J51" s="90" t="s">
        <v>147</v>
      </c>
      <c r="K51" s="93"/>
    </row>
    <row r="52" spans="1:11" ht="26.25" thickBot="1">
      <c r="A52" s="123"/>
      <c r="B52" s="26" t="s">
        <v>129</v>
      </c>
      <c r="C52" s="16" t="s">
        <v>137</v>
      </c>
      <c r="D52" s="17"/>
      <c r="E52" s="17"/>
      <c r="F52" s="16" t="s">
        <v>176</v>
      </c>
      <c r="G52" s="47">
        <v>1300</v>
      </c>
      <c r="H52" s="17">
        <f>H50</f>
        <v>1</v>
      </c>
      <c r="I52" s="47">
        <f>H52*G52</f>
        <v>1300</v>
      </c>
      <c r="J52" s="88"/>
      <c r="K52" s="94"/>
    </row>
    <row r="53" spans="1:11" ht="21" customHeight="1">
      <c r="A53" s="123"/>
      <c r="B53" s="23" t="s">
        <v>82</v>
      </c>
      <c r="C53" s="14"/>
      <c r="D53" s="15"/>
      <c r="E53" s="15"/>
      <c r="F53" s="14"/>
      <c r="G53" s="48"/>
      <c r="H53" s="15"/>
      <c r="I53" s="48">
        <f>SUM(I54:I60)</f>
        <v>0</v>
      </c>
      <c r="J53" s="89"/>
      <c r="K53" s="99"/>
    </row>
    <row r="54" spans="1:11" ht="25.5">
      <c r="A54" s="123"/>
      <c r="B54" s="25" t="s">
        <v>93</v>
      </c>
      <c r="C54" s="6" t="s">
        <v>92</v>
      </c>
      <c r="D54" s="7">
        <v>1</v>
      </c>
      <c r="E54" s="7">
        <f>D54*H54</f>
        <v>0</v>
      </c>
      <c r="F54" s="6" t="s">
        <v>186</v>
      </c>
      <c r="G54" s="46">
        <v>38000</v>
      </c>
      <c r="H54" s="7">
        <f>IF(Form!D11,1,0)</f>
        <v>0</v>
      </c>
      <c r="I54" s="46">
        <f aca="true" t="shared" si="4" ref="I54:I60">H54*G54</f>
        <v>0</v>
      </c>
      <c r="J54" s="87"/>
      <c r="K54" s="93"/>
    </row>
    <row r="55" spans="1:11" ht="12.75">
      <c r="A55" s="123"/>
      <c r="B55" s="25" t="s">
        <v>94</v>
      </c>
      <c r="C55" s="6"/>
      <c r="D55" s="7"/>
      <c r="E55" s="7"/>
      <c r="F55" s="6" t="s">
        <v>186</v>
      </c>
      <c r="G55" s="46">
        <v>2800</v>
      </c>
      <c r="H55" s="7">
        <f>H54</f>
        <v>0</v>
      </c>
      <c r="I55" s="46">
        <f t="shared" si="4"/>
        <v>0</v>
      </c>
      <c r="J55" s="87"/>
      <c r="K55" s="93"/>
    </row>
    <row r="56" spans="1:11" ht="12.75">
      <c r="A56" s="123"/>
      <c r="B56" s="25" t="s">
        <v>95</v>
      </c>
      <c r="C56" s="6"/>
      <c r="D56" s="7"/>
      <c r="E56" s="7"/>
      <c r="F56" s="6" t="s">
        <v>186</v>
      </c>
      <c r="G56" s="46">
        <v>2000</v>
      </c>
      <c r="H56" s="7">
        <f>H54</f>
        <v>0</v>
      </c>
      <c r="I56" s="46">
        <f t="shared" si="4"/>
        <v>0</v>
      </c>
      <c r="J56" s="87"/>
      <c r="K56" s="93"/>
    </row>
    <row r="57" spans="1:11" ht="12.75">
      <c r="A57" s="123"/>
      <c r="B57" s="25" t="s">
        <v>96</v>
      </c>
      <c r="C57" s="6"/>
      <c r="D57" s="7"/>
      <c r="E57" s="7"/>
      <c r="F57" s="6" t="s">
        <v>186</v>
      </c>
      <c r="G57" s="46">
        <v>5000</v>
      </c>
      <c r="H57" s="7">
        <f>H54</f>
        <v>0</v>
      </c>
      <c r="I57" s="46">
        <f t="shared" si="4"/>
        <v>0</v>
      </c>
      <c r="J57" s="87"/>
      <c r="K57" s="93"/>
    </row>
    <row r="58" spans="1:11" ht="12.75">
      <c r="A58" s="123"/>
      <c r="B58" s="25" t="s">
        <v>97</v>
      </c>
      <c r="C58" s="6"/>
      <c r="D58" s="7"/>
      <c r="E58" s="7"/>
      <c r="F58" s="6" t="s">
        <v>186</v>
      </c>
      <c r="G58" s="46">
        <v>1000</v>
      </c>
      <c r="H58" s="7">
        <f>H54</f>
        <v>0</v>
      </c>
      <c r="I58" s="46">
        <f t="shared" si="4"/>
        <v>0</v>
      </c>
      <c r="J58" s="87"/>
      <c r="K58" s="93"/>
    </row>
    <row r="59" spans="1:11" ht="12.75">
      <c r="A59" s="123"/>
      <c r="B59" s="25" t="s">
        <v>98</v>
      </c>
      <c r="C59" s="6"/>
      <c r="D59" s="7"/>
      <c r="E59" s="7"/>
      <c r="F59" s="6" t="s">
        <v>186</v>
      </c>
      <c r="G59" s="46">
        <v>5500</v>
      </c>
      <c r="H59" s="7">
        <f>H54</f>
        <v>0</v>
      </c>
      <c r="I59" s="46">
        <f t="shared" si="4"/>
        <v>0</v>
      </c>
      <c r="J59" s="87"/>
      <c r="K59" s="93"/>
    </row>
    <row r="60" spans="1:11" ht="13.5" thickBot="1">
      <c r="A60" s="123"/>
      <c r="B60" s="27" t="s">
        <v>103</v>
      </c>
      <c r="C60" s="16" t="s">
        <v>197</v>
      </c>
      <c r="D60" s="17">
        <v>1</v>
      </c>
      <c r="E60" s="17">
        <f>D60*H60</f>
        <v>0</v>
      </c>
      <c r="F60" s="16" t="s">
        <v>198</v>
      </c>
      <c r="G60" s="47">
        <v>975</v>
      </c>
      <c r="H60" s="17">
        <f>H54*2</f>
        <v>0</v>
      </c>
      <c r="I60" s="46">
        <f t="shared" si="4"/>
        <v>0</v>
      </c>
      <c r="J60" s="88" t="s">
        <v>104</v>
      </c>
      <c r="K60" s="94"/>
    </row>
    <row r="61" spans="1:11" ht="18.75" customHeight="1">
      <c r="A61" s="123"/>
      <c r="B61" s="23" t="s">
        <v>83</v>
      </c>
      <c r="C61" s="14"/>
      <c r="D61" s="15"/>
      <c r="E61" s="15"/>
      <c r="F61" s="14"/>
      <c r="G61" s="48"/>
      <c r="H61" s="15"/>
      <c r="I61" s="48">
        <f>SUM(I62:I67)</f>
        <v>0</v>
      </c>
      <c r="J61" s="89"/>
      <c r="K61" s="99"/>
    </row>
    <row r="62" spans="1:11" ht="25.5">
      <c r="A62" s="123"/>
      <c r="B62" s="24" t="s">
        <v>105</v>
      </c>
      <c r="C62" s="6" t="s">
        <v>245</v>
      </c>
      <c r="D62" s="7">
        <v>2</v>
      </c>
      <c r="E62" s="7">
        <f>D62*H62</f>
        <v>0</v>
      </c>
      <c r="F62" s="6" t="s">
        <v>171</v>
      </c>
      <c r="G62" s="46">
        <v>2600</v>
      </c>
      <c r="H62" s="7">
        <f>IF(Form!D10,1,0)</f>
        <v>0</v>
      </c>
      <c r="I62" s="46">
        <f aca="true" t="shared" si="5" ref="I62:I67">H62*G62</f>
        <v>0</v>
      </c>
      <c r="J62" s="87"/>
      <c r="K62" s="93"/>
    </row>
    <row r="63" spans="1:11" ht="38.25">
      <c r="A63" s="123"/>
      <c r="B63" s="24" t="s">
        <v>106</v>
      </c>
      <c r="C63" s="6" t="s">
        <v>246</v>
      </c>
      <c r="D63" s="7"/>
      <c r="E63" s="7"/>
      <c r="F63" s="6" t="s">
        <v>176</v>
      </c>
      <c r="G63" s="46">
        <v>650</v>
      </c>
      <c r="H63" s="7">
        <f>H62</f>
        <v>0</v>
      </c>
      <c r="I63" s="46">
        <f t="shared" si="5"/>
        <v>0</v>
      </c>
      <c r="J63" s="87"/>
      <c r="K63" s="93"/>
    </row>
    <row r="64" spans="1:11" ht="25.5">
      <c r="A64" s="123"/>
      <c r="B64" s="24" t="s">
        <v>107</v>
      </c>
      <c r="C64" s="6" t="s">
        <v>238</v>
      </c>
      <c r="D64" s="7"/>
      <c r="E64" s="7"/>
      <c r="F64" s="6" t="s">
        <v>250</v>
      </c>
      <c r="G64" s="46">
        <v>500</v>
      </c>
      <c r="H64" s="7">
        <f>H62</f>
        <v>0</v>
      </c>
      <c r="I64" s="46">
        <f t="shared" si="5"/>
        <v>0</v>
      </c>
      <c r="J64" s="87"/>
      <c r="K64" s="106" t="s">
        <v>279</v>
      </c>
    </row>
    <row r="65" spans="1:11" ht="25.5">
      <c r="A65" s="123"/>
      <c r="B65" s="24" t="s">
        <v>108</v>
      </c>
      <c r="C65" s="6" t="s">
        <v>109</v>
      </c>
      <c r="D65" s="7"/>
      <c r="E65" s="7"/>
      <c r="F65" s="6" t="s">
        <v>241</v>
      </c>
      <c r="G65" s="46">
        <v>1000</v>
      </c>
      <c r="H65" s="7">
        <f>H62</f>
        <v>0</v>
      </c>
      <c r="I65" s="46">
        <f t="shared" si="5"/>
        <v>0</v>
      </c>
      <c r="J65" s="87"/>
      <c r="K65" s="106" t="s">
        <v>280</v>
      </c>
    </row>
    <row r="66" spans="1:11" ht="38.25">
      <c r="A66" s="123"/>
      <c r="B66" s="54" t="s">
        <v>262</v>
      </c>
      <c r="C66" s="29" t="s">
        <v>263</v>
      </c>
      <c r="D66" s="30"/>
      <c r="E66" s="30"/>
      <c r="F66" s="29" t="s">
        <v>248</v>
      </c>
      <c r="G66" s="50">
        <v>50</v>
      </c>
      <c r="H66" s="30">
        <f>H62</f>
        <v>0</v>
      </c>
      <c r="I66" s="50">
        <f t="shared" si="5"/>
        <v>0</v>
      </c>
      <c r="J66" s="90" t="s">
        <v>264</v>
      </c>
      <c r="K66" s="102"/>
    </row>
    <row r="67" spans="1:11" ht="39" thickBot="1">
      <c r="A67" s="123"/>
      <c r="B67" s="54" t="s">
        <v>110</v>
      </c>
      <c r="C67" s="29" t="s">
        <v>111</v>
      </c>
      <c r="D67" s="30"/>
      <c r="E67" s="30"/>
      <c r="F67" s="29" t="s">
        <v>248</v>
      </c>
      <c r="G67" s="50">
        <v>2000</v>
      </c>
      <c r="H67" s="30">
        <f>H62</f>
        <v>0</v>
      </c>
      <c r="I67" s="50">
        <f t="shared" si="5"/>
        <v>0</v>
      </c>
      <c r="J67" s="90"/>
      <c r="K67" s="85" t="s">
        <v>111</v>
      </c>
    </row>
    <row r="68" spans="1:11" ht="18.75" customHeight="1">
      <c r="A68" s="123"/>
      <c r="B68" s="23" t="s">
        <v>79</v>
      </c>
      <c r="C68" s="14"/>
      <c r="D68" s="15"/>
      <c r="E68" s="15"/>
      <c r="F68" s="14"/>
      <c r="G68" s="48"/>
      <c r="H68" s="15"/>
      <c r="I68" s="48">
        <f>SUM(I69:I70)</f>
        <v>0</v>
      </c>
      <c r="J68" s="89"/>
      <c r="K68" s="99"/>
    </row>
    <row r="69" spans="1:11" ht="140.25">
      <c r="A69" s="123"/>
      <c r="B69" s="105" t="s">
        <v>267</v>
      </c>
      <c r="C69" s="8" t="s">
        <v>268</v>
      </c>
      <c r="D69" s="9"/>
      <c r="E69" s="9"/>
      <c r="F69" s="8"/>
      <c r="G69" s="49">
        <v>2000</v>
      </c>
      <c r="H69" s="9">
        <f>IF(Form!D15,1,0)</f>
        <v>0</v>
      </c>
      <c r="I69" s="49">
        <f>G69*H69</f>
        <v>0</v>
      </c>
      <c r="J69" s="91" t="s">
        <v>270</v>
      </c>
      <c r="K69" s="93"/>
    </row>
    <row r="70" spans="1:11" ht="13.5" thickBot="1">
      <c r="A70" s="123"/>
      <c r="B70" s="28"/>
      <c r="C70" s="29"/>
      <c r="D70" s="30"/>
      <c r="E70" s="30"/>
      <c r="F70" s="29"/>
      <c r="G70" s="50"/>
      <c r="H70" s="30"/>
      <c r="I70" s="50"/>
      <c r="J70" s="90"/>
      <c r="K70" s="94"/>
    </row>
    <row r="71" spans="1:11" ht="18.75" customHeight="1">
      <c r="A71" s="123"/>
      <c r="B71" s="23" t="s">
        <v>31</v>
      </c>
      <c r="C71" s="14"/>
      <c r="D71" s="15"/>
      <c r="E71" s="15"/>
      <c r="F71" s="14"/>
      <c r="G71" s="48"/>
      <c r="H71" s="15"/>
      <c r="I71" s="48">
        <f>SUM(I72:I79)</f>
        <v>800</v>
      </c>
      <c r="J71" s="89"/>
      <c r="K71" s="99"/>
    </row>
    <row r="72" spans="1:11" ht="12.75">
      <c r="A72" s="123"/>
      <c r="B72" s="24" t="s">
        <v>38</v>
      </c>
      <c r="C72" s="6"/>
      <c r="D72" s="7"/>
      <c r="E72" s="7"/>
      <c r="F72" s="6" t="s">
        <v>135</v>
      </c>
      <c r="G72" s="46">
        <v>145</v>
      </c>
      <c r="H72" s="7">
        <f>H46</f>
        <v>2</v>
      </c>
      <c r="I72" s="46">
        <f>H72*G72</f>
        <v>290</v>
      </c>
      <c r="J72" s="87" t="s">
        <v>115</v>
      </c>
      <c r="K72" s="93"/>
    </row>
    <row r="73" spans="1:11" ht="12.75">
      <c r="A73" s="123"/>
      <c r="B73" s="19" t="s">
        <v>69</v>
      </c>
      <c r="C73" s="6" t="s">
        <v>49</v>
      </c>
      <c r="D73" s="7"/>
      <c r="E73" s="7"/>
      <c r="F73" s="6" t="s">
        <v>135</v>
      </c>
      <c r="G73" s="46">
        <v>20</v>
      </c>
      <c r="H73" s="7">
        <f>H46</f>
        <v>2</v>
      </c>
      <c r="I73" s="46"/>
      <c r="J73" s="87"/>
      <c r="K73" s="93"/>
    </row>
    <row r="74" spans="1:11" ht="25.5">
      <c r="A74" s="123"/>
      <c r="B74" s="19" t="s">
        <v>41</v>
      </c>
      <c r="C74" s="6" t="s">
        <v>47</v>
      </c>
      <c r="D74" s="7"/>
      <c r="E74" s="7"/>
      <c r="F74" s="6" t="s">
        <v>135</v>
      </c>
      <c r="G74" s="46">
        <v>100</v>
      </c>
      <c r="H74" s="7">
        <f>H48</f>
        <v>4</v>
      </c>
      <c r="I74" s="46">
        <f>H74*G74</f>
        <v>400</v>
      </c>
      <c r="J74" s="87" t="s">
        <v>148</v>
      </c>
      <c r="K74" s="93"/>
    </row>
    <row r="75" spans="1:11" ht="38.25">
      <c r="A75" s="123"/>
      <c r="B75" s="19" t="s">
        <v>39</v>
      </c>
      <c r="C75" s="6"/>
      <c r="D75" s="7"/>
      <c r="E75" s="7"/>
      <c r="F75" s="6" t="s">
        <v>135</v>
      </c>
      <c r="G75" s="46">
        <v>30</v>
      </c>
      <c r="H75" s="7">
        <f>H50+H62</f>
        <v>1</v>
      </c>
      <c r="I75" s="46">
        <f>H75*G75</f>
        <v>30</v>
      </c>
      <c r="J75" s="87" t="s">
        <v>146</v>
      </c>
      <c r="K75" s="93"/>
    </row>
    <row r="76" spans="1:11" ht="25.5">
      <c r="A76" s="123"/>
      <c r="B76" s="19" t="s">
        <v>55</v>
      </c>
      <c r="C76" s="6" t="s">
        <v>56</v>
      </c>
      <c r="D76" s="7"/>
      <c r="E76" s="7"/>
      <c r="F76" s="6" t="s">
        <v>135</v>
      </c>
      <c r="G76" s="46">
        <v>15</v>
      </c>
      <c r="H76" s="7">
        <f>H51</f>
        <v>1</v>
      </c>
      <c r="I76" s="46">
        <f>H76*G76</f>
        <v>15</v>
      </c>
      <c r="J76" s="87" t="s">
        <v>152</v>
      </c>
      <c r="K76" s="93"/>
    </row>
    <row r="77" spans="1:11" ht="25.5">
      <c r="A77" s="123"/>
      <c r="B77" s="19" t="s">
        <v>41</v>
      </c>
      <c r="C77" s="6" t="s">
        <v>50</v>
      </c>
      <c r="D77" s="7"/>
      <c r="E77" s="7"/>
      <c r="F77" s="6" t="s">
        <v>135</v>
      </c>
      <c r="G77" s="46">
        <v>15</v>
      </c>
      <c r="H77" s="7">
        <f>H48+(H54*4)+H62</f>
        <v>4</v>
      </c>
      <c r="I77" s="46">
        <f>H77*G77</f>
        <v>60</v>
      </c>
      <c r="J77" s="87" t="s">
        <v>153</v>
      </c>
      <c r="K77" s="93"/>
    </row>
    <row r="78" spans="1:11" ht="12.75">
      <c r="A78" s="123"/>
      <c r="B78" s="54" t="s">
        <v>149</v>
      </c>
      <c r="C78" s="29" t="s">
        <v>150</v>
      </c>
      <c r="D78" s="30"/>
      <c r="E78" s="30"/>
      <c r="F78" s="6" t="s">
        <v>135</v>
      </c>
      <c r="G78" s="50">
        <v>32.5</v>
      </c>
      <c r="H78" s="30">
        <f>H54*2</f>
        <v>0</v>
      </c>
      <c r="I78" s="50"/>
      <c r="J78" s="90" t="s">
        <v>151</v>
      </c>
      <c r="K78" s="93"/>
    </row>
    <row r="79" spans="1:11" ht="12.75">
      <c r="A79" s="123"/>
      <c r="B79" s="19" t="s">
        <v>65</v>
      </c>
      <c r="C79" s="6" t="s">
        <v>67</v>
      </c>
      <c r="D79" s="7"/>
      <c r="E79" s="7"/>
      <c r="F79" s="29" t="s">
        <v>135</v>
      </c>
      <c r="G79" s="46">
        <v>5</v>
      </c>
      <c r="H79" s="7">
        <f>H50+H54+H62</f>
        <v>1</v>
      </c>
      <c r="I79" s="46">
        <f>H79*G79</f>
        <v>5</v>
      </c>
      <c r="J79" s="87" t="s">
        <v>154</v>
      </c>
      <c r="K79" s="93"/>
    </row>
    <row r="80" spans="1:11" ht="25.5">
      <c r="A80" s="123"/>
      <c r="B80" s="77" t="s">
        <v>219</v>
      </c>
      <c r="C80" s="8" t="s">
        <v>221</v>
      </c>
      <c r="D80" s="9"/>
      <c r="E80" s="9"/>
      <c r="F80" s="29" t="s">
        <v>222</v>
      </c>
      <c r="G80" s="49">
        <v>10</v>
      </c>
      <c r="H80" s="9">
        <f>H67</f>
        <v>0</v>
      </c>
      <c r="I80" s="49">
        <f>H80*G80</f>
        <v>0</v>
      </c>
      <c r="J80" s="91" t="s">
        <v>220</v>
      </c>
      <c r="K80" s="93"/>
    </row>
    <row r="81" spans="1:11" ht="13.5" thickBot="1">
      <c r="A81" s="123"/>
      <c r="B81" s="77" t="s">
        <v>226</v>
      </c>
      <c r="C81" s="8" t="s">
        <v>227</v>
      </c>
      <c r="D81" s="9"/>
      <c r="E81" s="9"/>
      <c r="F81" s="29" t="s">
        <v>228</v>
      </c>
      <c r="G81" s="49">
        <v>5</v>
      </c>
      <c r="H81" s="9">
        <f>H80</f>
        <v>0</v>
      </c>
      <c r="I81" s="49">
        <f>H81*G81</f>
        <v>0</v>
      </c>
      <c r="J81" s="91" t="s">
        <v>232</v>
      </c>
      <c r="K81" s="93"/>
    </row>
    <row r="82" spans="1:11" ht="19.5" customHeight="1">
      <c r="A82" s="123"/>
      <c r="B82" s="23" t="s">
        <v>3</v>
      </c>
      <c r="C82" s="14"/>
      <c r="D82" s="15"/>
      <c r="E82" s="15"/>
      <c r="F82" s="14"/>
      <c r="G82" s="48"/>
      <c r="H82" s="15"/>
      <c r="I82" s="48">
        <f>SUM(I83:I87)</f>
        <v>12850</v>
      </c>
      <c r="J82" s="89"/>
      <c r="K82" s="99"/>
    </row>
    <row r="83" spans="1:11" ht="25.5">
      <c r="A83" s="123"/>
      <c r="B83" s="24" t="s">
        <v>80</v>
      </c>
      <c r="C83" s="6" t="s">
        <v>88</v>
      </c>
      <c r="D83" s="7"/>
      <c r="E83" s="7"/>
      <c r="F83" s="6" t="s">
        <v>215</v>
      </c>
      <c r="G83" s="46">
        <v>200</v>
      </c>
      <c r="H83" s="7">
        <f>Form!C17</f>
        <v>2</v>
      </c>
      <c r="I83" s="46">
        <f>H83*G83</f>
        <v>400</v>
      </c>
      <c r="J83" s="87" t="s">
        <v>89</v>
      </c>
      <c r="K83" s="93"/>
    </row>
    <row r="84" spans="1:11" ht="12.75">
      <c r="A84" s="123"/>
      <c r="B84" s="24" t="s">
        <v>84</v>
      </c>
      <c r="C84" s="6" t="s">
        <v>138</v>
      </c>
      <c r="D84" s="7"/>
      <c r="E84" s="7"/>
      <c r="F84" s="6" t="s">
        <v>215</v>
      </c>
      <c r="G84" s="46">
        <v>25</v>
      </c>
      <c r="H84" s="7">
        <f>Form!C18</f>
        <v>18</v>
      </c>
      <c r="I84" s="46">
        <f>H84*G84</f>
        <v>450</v>
      </c>
      <c r="J84" s="87"/>
      <c r="K84" s="93"/>
    </row>
    <row r="85" spans="1:11" ht="38.25">
      <c r="A85" s="123"/>
      <c r="B85" s="24" t="s">
        <v>90</v>
      </c>
      <c r="C85" s="6" t="s">
        <v>86</v>
      </c>
      <c r="D85" s="7"/>
      <c r="E85" s="7"/>
      <c r="F85" s="6" t="s">
        <v>215</v>
      </c>
      <c r="G85" s="46">
        <v>1000</v>
      </c>
      <c r="H85" s="7">
        <f>Form!C19</f>
        <v>10</v>
      </c>
      <c r="I85" s="46">
        <f>H85*G85</f>
        <v>10000</v>
      </c>
      <c r="J85" s="87" t="s">
        <v>91</v>
      </c>
      <c r="K85" s="93"/>
    </row>
    <row r="86" spans="1:11" ht="12.75">
      <c r="A86" s="123"/>
      <c r="B86" s="24" t="s">
        <v>85</v>
      </c>
      <c r="C86" s="6" t="s">
        <v>87</v>
      </c>
      <c r="D86" s="7"/>
      <c r="E86" s="7"/>
      <c r="F86" s="6" t="s">
        <v>215</v>
      </c>
      <c r="G86" s="46">
        <v>200</v>
      </c>
      <c r="H86" s="7">
        <f>Form!C20</f>
        <v>10</v>
      </c>
      <c r="I86" s="46">
        <f>H86*G86</f>
        <v>2000</v>
      </c>
      <c r="J86" s="87"/>
      <c r="K86" s="106" t="s">
        <v>281</v>
      </c>
    </row>
    <row r="87" spans="1:11" ht="26.25" thickBot="1">
      <c r="A87" s="124"/>
      <c r="B87" s="27" t="s">
        <v>112</v>
      </c>
      <c r="C87" s="16"/>
      <c r="D87" s="17"/>
      <c r="E87" s="17"/>
      <c r="F87" s="16" t="s">
        <v>187</v>
      </c>
      <c r="G87" s="47"/>
      <c r="H87" s="17">
        <f>IF(Form!D22,1,0)</f>
        <v>0</v>
      </c>
      <c r="I87" s="46">
        <f>H87*G87</f>
        <v>0</v>
      </c>
      <c r="J87" s="88" t="s">
        <v>113</v>
      </c>
      <c r="K87" s="94"/>
    </row>
    <row r="88" ht="12.75">
      <c r="I88" s="51"/>
    </row>
    <row r="89" spans="1:9" ht="16.5" customHeight="1">
      <c r="A89" s="125" t="s">
        <v>119</v>
      </c>
      <c r="B89" s="125"/>
      <c r="C89" s="125"/>
      <c r="D89" s="125"/>
      <c r="E89" s="125"/>
      <c r="F89" s="125"/>
      <c r="G89" s="125"/>
      <c r="H89" s="125"/>
      <c r="I89" s="51">
        <f>I2+I10+I21+I27</f>
        <v>96614.5</v>
      </c>
    </row>
    <row r="90" spans="1:9" ht="17.25" customHeight="1">
      <c r="A90" s="125" t="s">
        <v>120</v>
      </c>
      <c r="B90" s="125"/>
      <c r="C90" s="125"/>
      <c r="D90" s="125"/>
      <c r="E90" s="125"/>
      <c r="F90" s="125"/>
      <c r="G90" s="125"/>
      <c r="H90" s="125"/>
      <c r="I90" s="51">
        <f>SUM(I82,I71,I68,I61,I53,I49,I45)</f>
        <v>27840</v>
      </c>
    </row>
    <row r="91" spans="1:9" ht="22.5" customHeight="1">
      <c r="A91" s="129" t="s">
        <v>118</v>
      </c>
      <c r="B91" s="129"/>
      <c r="C91" s="129"/>
      <c r="D91" s="129"/>
      <c r="E91" s="129"/>
      <c r="F91" s="129"/>
      <c r="G91" s="129"/>
      <c r="H91" s="129"/>
      <c r="I91" s="51">
        <f>I89+I90</f>
        <v>124454.5</v>
      </c>
    </row>
    <row r="92" ht="26.25" customHeight="1">
      <c r="B92" s="3" t="s">
        <v>188</v>
      </c>
    </row>
    <row r="93" spans="2:9" ht="16.5" customHeight="1">
      <c r="B93" s="112" t="s">
        <v>189</v>
      </c>
      <c r="C93" s="112"/>
      <c r="D93" s="112"/>
      <c r="E93" s="112"/>
      <c r="F93" s="112"/>
      <c r="G93" s="112"/>
      <c r="H93" s="112"/>
      <c r="I93" s="112"/>
    </row>
    <row r="94" spans="2:3" ht="30" customHeight="1">
      <c r="B94" s="112" t="s">
        <v>190</v>
      </c>
      <c r="C94" s="112"/>
    </row>
    <row r="96" ht="12.75">
      <c r="B96" s="104" t="s">
        <v>282</v>
      </c>
    </row>
    <row r="97" ht="12.75">
      <c r="B97" s="107">
        <v>39003.438680555555</v>
      </c>
    </row>
    <row r="105" ht="12.75">
      <c r="B105" s="137">
        <v>39098.64204861111</v>
      </c>
    </row>
  </sheetData>
  <mergeCells count="17">
    <mergeCell ref="B93:I93"/>
    <mergeCell ref="A91:H91"/>
    <mergeCell ref="A90:H90"/>
    <mergeCell ref="A89:H89"/>
    <mergeCell ref="K7:K8"/>
    <mergeCell ref="H7:H8"/>
    <mergeCell ref="G7:G8"/>
    <mergeCell ref="E7:E8"/>
    <mergeCell ref="B94:C94"/>
    <mergeCell ref="A45:A87"/>
    <mergeCell ref="I7:I8"/>
    <mergeCell ref="J7:J8"/>
    <mergeCell ref="J17:J19"/>
    <mergeCell ref="A2:A44"/>
    <mergeCell ref="D7:D8"/>
    <mergeCell ref="C7:C8"/>
    <mergeCell ref="B7:B8"/>
  </mergeCells>
  <dataValidations count="3">
    <dataValidation errorStyle="warning" type="list" showInputMessage="1" showErrorMessage="1" errorTitle="Supplier not listed" error="Please add the supplier to the 'Suppliers' worksheet" sqref="F92:F65536 F88">
      <formula1>ValidSuppliers</formula1>
    </dataValidation>
    <dataValidation errorStyle="warning" showInputMessage="1" showErrorMessage="1" errorTitle="Supplier not listed" error="Please add the supplier to the 'Suppliers' worksheet" sqref="F1"/>
    <dataValidation type="list" allowBlank="1" showInputMessage="1" showErrorMessage="1" sqref="F2:F87">
      <formula1>ValidSuppliers</formula1>
    </dataValidation>
  </dataValidations>
  <hyperlinks>
    <hyperlink ref="K14" r:id="rId1" display="NTI Audio/Video Matrix Switch"/>
    <hyperlink ref="K15" r:id="rId2" display="Australian Monitor AMIS120XL"/>
    <hyperlink ref="K22" r:id="rId3" display="Wacom DTI-520"/>
    <hyperlink ref="K3" r:id="rId4" display="Mitsubishi 490U Projector"/>
    <hyperlink ref="K4" r:id="rId5" display="LP Morgan Skyhook"/>
    <hyperlink ref="K5" r:id="rId6" display="LG L1510BF Touch Screen LCD"/>
    <hyperlink ref="K6" r:id="rId7" display="Atdec Telehook wall mount"/>
    <hyperlink ref="K30" r:id="rId8" display="Comsol USB Repeater Cable"/>
    <hyperlink ref="K48" r:id="rId9" display="Mitsubishi UX21 21&quot; LCD"/>
    <hyperlink ref="K64" r:id="rId10" display="iEi IVC-200G Capture Card"/>
    <hyperlink ref="K65" r:id="rId11" display="ClearOne Accumic"/>
    <hyperlink ref="K67" r:id="rId12" display="Canon VC-C50i"/>
    <hyperlink ref="K86" r:id="rId13" display="Maprak"/>
  </hyperlinks>
  <printOptions/>
  <pageMargins left="0.75" right="0.75" top="1" bottom="1" header="0.5" footer="0.5"/>
  <pageSetup fitToHeight="1" fitToWidth="1" horizontalDpi="600" verticalDpi="600" orientation="portrait" paperSize="8" scale="48" r:id="rId15"/>
  <tableParts>
    <tablePart r:id="rId14"/>
  </tableParts>
</worksheet>
</file>

<file path=xl/worksheets/sheet3.xml><?xml version="1.0" encoding="utf-8"?>
<worksheet xmlns="http://schemas.openxmlformats.org/spreadsheetml/2006/main" xmlns:r="http://schemas.openxmlformats.org/officeDocument/2006/relationships">
  <sheetPr codeName="Sheet3"/>
  <dimension ref="A1:D28"/>
  <sheetViews>
    <sheetView workbookViewId="0" topLeftCell="A1">
      <selection activeCell="E10" sqref="E10"/>
    </sheetView>
  </sheetViews>
  <sheetFormatPr defaultColWidth="9.140625" defaultRowHeight="12.75"/>
  <cols>
    <col min="1" max="1" width="35.57421875" style="0" customWidth="1"/>
    <col min="2" max="2" width="34.140625" style="0" customWidth="1"/>
    <col min="3" max="3" width="31.8515625" style="3" customWidth="1"/>
    <col min="4" max="4" width="35.421875" style="0" customWidth="1"/>
  </cols>
  <sheetData>
    <row r="1" spans="1:4" s="1" customFormat="1" ht="12.75">
      <c r="A1" s="1" t="s">
        <v>196</v>
      </c>
      <c r="B1" s="1" t="s">
        <v>168</v>
      </c>
      <c r="C1" s="2" t="s">
        <v>165</v>
      </c>
      <c r="D1" s="1" t="s">
        <v>166</v>
      </c>
    </row>
    <row r="2" spans="1:2" ht="12.75">
      <c r="A2" s="3" t="s">
        <v>194</v>
      </c>
      <c r="B2" s="76" t="s">
        <v>195</v>
      </c>
    </row>
    <row r="3" spans="1:4" ht="12.75">
      <c r="A3" s="3" t="s">
        <v>290</v>
      </c>
      <c r="B3" s="76" t="s">
        <v>291</v>
      </c>
      <c r="C3" s="3" t="s">
        <v>292</v>
      </c>
      <c r="D3" t="s">
        <v>293</v>
      </c>
    </row>
    <row r="4" spans="1:4" ht="25.5">
      <c r="A4" s="3" t="s">
        <v>283</v>
      </c>
      <c r="B4" s="76" t="s">
        <v>284</v>
      </c>
      <c r="C4" s="3" t="s">
        <v>286</v>
      </c>
      <c r="D4" t="s">
        <v>285</v>
      </c>
    </row>
    <row r="5" spans="1:4" ht="12.75">
      <c r="A5" s="3" t="s">
        <v>191</v>
      </c>
      <c r="C5" s="3" t="s">
        <v>192</v>
      </c>
      <c r="D5" t="s">
        <v>193</v>
      </c>
    </row>
    <row r="6" spans="1:4" ht="25.5">
      <c r="A6" s="3" t="s">
        <v>198</v>
      </c>
      <c r="C6" s="3" t="s">
        <v>199</v>
      </c>
      <c r="D6" t="s">
        <v>200</v>
      </c>
    </row>
    <row r="7" spans="1:4" ht="25.5">
      <c r="A7" s="3" t="s">
        <v>211</v>
      </c>
      <c r="B7" s="76" t="s">
        <v>214</v>
      </c>
      <c r="C7" s="3" t="s">
        <v>212</v>
      </c>
      <c r="D7" t="s">
        <v>213</v>
      </c>
    </row>
    <row r="8" spans="1:2" ht="12.75">
      <c r="A8" s="3" t="s">
        <v>136</v>
      </c>
      <c r="B8" s="76" t="s">
        <v>183</v>
      </c>
    </row>
    <row r="9" spans="1:4" ht="25.5">
      <c r="A9" s="3" t="s">
        <v>248</v>
      </c>
      <c r="B9" s="76" t="s">
        <v>247</v>
      </c>
      <c r="D9" t="s">
        <v>249</v>
      </c>
    </row>
    <row r="10" spans="1:4" ht="12.75">
      <c r="A10" s="3" t="s">
        <v>222</v>
      </c>
      <c r="B10" s="76" t="s">
        <v>223</v>
      </c>
      <c r="C10" s="3" t="s">
        <v>224</v>
      </c>
      <c r="D10" t="s">
        <v>225</v>
      </c>
    </row>
    <row r="11" spans="1:4" ht="12.75">
      <c r="A11" s="3" t="s">
        <v>250</v>
      </c>
      <c r="B11" s="76" t="s">
        <v>251</v>
      </c>
      <c r="D11" t="s">
        <v>252</v>
      </c>
    </row>
    <row r="12" spans="1:3" ht="25.5">
      <c r="A12" s="3" t="s">
        <v>127</v>
      </c>
      <c r="C12" s="3" t="s">
        <v>175</v>
      </c>
    </row>
    <row r="13" spans="1:2" ht="12.75">
      <c r="A13" s="3" t="s">
        <v>186</v>
      </c>
      <c r="B13" s="76" t="s">
        <v>209</v>
      </c>
    </row>
    <row r="14" spans="1:4" ht="25.5">
      <c r="A14" s="3" t="s">
        <v>228</v>
      </c>
      <c r="B14" s="76" t="s">
        <v>229</v>
      </c>
      <c r="C14" s="3" t="s">
        <v>230</v>
      </c>
      <c r="D14" t="s">
        <v>231</v>
      </c>
    </row>
    <row r="15" spans="1:3" ht="12.75">
      <c r="A15" s="3" t="s">
        <v>184</v>
      </c>
      <c r="B15" s="76" t="s">
        <v>210</v>
      </c>
      <c r="C15" s="3" t="s">
        <v>185</v>
      </c>
    </row>
    <row r="16" spans="1:2" ht="12.75">
      <c r="A16" s="3" t="s">
        <v>135</v>
      </c>
      <c r="B16" s="76" t="s">
        <v>179</v>
      </c>
    </row>
    <row r="17" spans="1:2" ht="12.75">
      <c r="A17" s="3" t="s">
        <v>167</v>
      </c>
      <c r="B17" s="76" t="s">
        <v>169</v>
      </c>
    </row>
    <row r="18" spans="1:4" ht="12.75">
      <c r="A18" s="3" t="s">
        <v>215</v>
      </c>
      <c r="B18" s="76" t="s">
        <v>216</v>
      </c>
      <c r="C18" s="3" t="s">
        <v>217</v>
      </c>
      <c r="D18" t="s">
        <v>218</v>
      </c>
    </row>
    <row r="19" spans="1:2" ht="12.75">
      <c r="A19" s="3" t="s">
        <v>173</v>
      </c>
      <c r="B19" s="76" t="s">
        <v>174</v>
      </c>
    </row>
    <row r="20" spans="1:2" ht="12.75">
      <c r="A20" s="3" t="s">
        <v>133</v>
      </c>
      <c r="B20" s="76" t="s">
        <v>178</v>
      </c>
    </row>
    <row r="21" spans="1:2" ht="12.75">
      <c r="A21" s="3" t="s">
        <v>171</v>
      </c>
      <c r="B21" s="76" t="s">
        <v>172</v>
      </c>
    </row>
    <row r="22" spans="1:2" ht="12.75">
      <c r="A22" s="3" t="s">
        <v>132</v>
      </c>
      <c r="B22" s="76" t="s">
        <v>170</v>
      </c>
    </row>
    <row r="23" spans="1:2" ht="12.75">
      <c r="A23" s="3" t="s">
        <v>176</v>
      </c>
      <c r="B23" s="76" t="s">
        <v>177</v>
      </c>
    </row>
    <row r="24" spans="1:2" ht="12.75">
      <c r="A24" s="3" t="s">
        <v>187</v>
      </c>
      <c r="B24" s="76" t="s">
        <v>208</v>
      </c>
    </row>
    <row r="25" spans="1:4" ht="25.5">
      <c r="A25" s="3" t="s">
        <v>241</v>
      </c>
      <c r="B25" s="76" t="s">
        <v>242</v>
      </c>
      <c r="C25" s="3" t="s">
        <v>243</v>
      </c>
      <c r="D25" t="s">
        <v>244</v>
      </c>
    </row>
    <row r="26" spans="1:4" ht="12.75">
      <c r="A26" s="3" t="s">
        <v>180</v>
      </c>
      <c r="C26" s="3" t="s">
        <v>181</v>
      </c>
      <c r="D26" t="s">
        <v>182</v>
      </c>
    </row>
    <row r="27" spans="1:4" ht="25.5">
      <c r="A27" s="3" t="s">
        <v>201</v>
      </c>
      <c r="C27" s="3" t="s">
        <v>202</v>
      </c>
      <c r="D27" t="s">
        <v>203</v>
      </c>
    </row>
    <row r="28" spans="1:4" ht="25.5">
      <c r="A28" s="3" t="s">
        <v>204</v>
      </c>
      <c r="B28" s="76" t="s">
        <v>207</v>
      </c>
      <c r="C28" s="3" t="s">
        <v>205</v>
      </c>
      <c r="D28" t="s">
        <v>206</v>
      </c>
    </row>
  </sheetData>
  <hyperlinks>
    <hyperlink ref="B17" r:id="rId1" display="www.lpmorgan.com.au"/>
    <hyperlink ref="B22" r:id="rId2" display="www.seton.net.au"/>
    <hyperlink ref="B21" r:id="rId3" display="www.rittal.com.au"/>
    <hyperlink ref="B19" r:id="rId4" display="www.nti1.com/intldist.html"/>
    <hyperlink ref="B23" r:id="rId5" display="www.techbuy.com.au"/>
    <hyperlink ref="B20" r:id="rId6" display="www.pioneercomputers.com.au"/>
    <hyperlink ref="B16" r:id="rId7" display="www.lindy.com.au"/>
    <hyperlink ref="B8" r:id="rId8" display="www.dse.com.au"/>
    <hyperlink ref="B2" r:id="rId9" display="www.computershop888.com.au"/>
    <hyperlink ref="B28" r:id="rId10" display="www.voiceperfect.com.au"/>
    <hyperlink ref="B24" r:id="rId11" display="www.unistrut.com.au"/>
    <hyperlink ref="B13" r:id="rId12" display="www.ivision.com.au"/>
    <hyperlink ref="B15" r:id="rId13" display="www.leedall.com.au"/>
    <hyperlink ref="B7" r:id="rId14" display="www.derringers.com.au"/>
    <hyperlink ref="B18" r:id="rId15" display="www.maprak.com.au"/>
    <hyperlink ref="B10" r:id="rId16" display="au.farnell.com/jsp/home/homepage.jsp"/>
    <hyperlink ref="B14" r:id="rId17" display="www.jaycar.com.au"/>
    <hyperlink ref="B25" r:id="rId18" display="www.vantagegvt.com"/>
    <hyperlink ref="B9" r:id="rId19" display="www.digitalcameras.com.au"/>
    <hyperlink ref="B11" r:id="rId20" display="www.icp-australia.com.au"/>
    <hyperlink ref="B4" r:id="rId21" display="www.bluechip.com.au/"/>
    <hyperlink ref="B3" r:id="rId22" display="www.av-central.com.au"/>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Johnson</dc:creator>
  <cp:keywords/>
  <dc:description/>
  <cp:lastModifiedBy>Steven Johnson</cp:lastModifiedBy>
  <cp:lastPrinted>2005-11-03T21:41:56Z</cp:lastPrinted>
  <dcterms:created xsi:type="dcterms:W3CDTF">2005-10-27T23:15:21Z</dcterms:created>
  <dcterms:modified xsi:type="dcterms:W3CDTF">2007-01-16T04:54:34Z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